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jeane\Documents\FOGMVH\Finance\SGMVH Project\"/>
    </mc:Choice>
  </mc:AlternateContent>
  <xr:revisionPtr revIDLastSave="0" documentId="13_ncr:1_{F01166B1-053F-4A60-BA12-668412821DDE}" xr6:coauthVersionLast="47" xr6:coauthVersionMax="47" xr10:uidLastSave="{00000000-0000-0000-0000-000000000000}"/>
  <bookViews>
    <workbookView xWindow="-108" yWindow="-108" windowWidth="23256" windowHeight="12456" xr2:uid="{2FFAD7A4-F7B8-458C-A48E-CAF05814AADA}"/>
  </bookViews>
  <sheets>
    <sheet name="Intro" sheetId="15" r:id="rId1"/>
    <sheet name="3 Year Cash Flow Forecast" sheetId="13" r:id="rId2"/>
    <sheet name="Hall Rental" sheetId="5" r:id="rId3"/>
    <sheet name="Pop-up-Pubs" sheetId="7" r:id="rId4"/>
    <sheet name="Events" sheetId="9" r:id="rId5"/>
    <sheet name="Cleaning &amp; Maintenance" sheetId="11" r:id="rId6"/>
    <sheet name="Funding &amp; Capital Expenditure" sheetId="10" r:id="rId7"/>
    <sheet name="Assumptions" sheetId="8" r:id="rId8"/>
    <sheet name="What If Scenarios" sheetId="14" r:id="rId9"/>
  </sheets>
  <definedNames>
    <definedName name="_xlnm.Print_Area" localSheetId="1">'3 Year Cash Flow Forecast'!$A$1:$N$41</definedName>
    <definedName name="_xlnm.Print_Area" localSheetId="5">'Cleaning &amp; Maintenance'!$A$1:$N$52</definedName>
    <definedName name="_xlnm.Print_Area" localSheetId="4">Events!$A$1:$P$87</definedName>
    <definedName name="_xlnm.Print_Area" localSheetId="6">'Funding &amp; Capital Expenditure'!$A$1:$N$70</definedName>
    <definedName name="_xlnm.Print_Area" localSheetId="2">'Hall Rental'!$A$1:$N$52</definedName>
    <definedName name="_xlnm.Print_Area" localSheetId="3">'Pop-up-Pubs'!$A$1:$O$19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2" i="10" l="1"/>
  <c r="N31" i="10"/>
  <c r="B27" i="14" l="1"/>
  <c r="E33" i="14"/>
  <c r="E32" i="14"/>
  <c r="E31" i="14"/>
  <c r="E29" i="14"/>
  <c r="E28" i="14"/>
  <c r="E27" i="14"/>
  <c r="L26" i="14"/>
  <c r="K26" i="14"/>
  <c r="J26" i="14"/>
  <c r="H26" i="14"/>
  <c r="G26" i="14"/>
  <c r="F26" i="14"/>
  <c r="E80" i="9"/>
  <c r="D11" i="13"/>
  <c r="C11" i="13"/>
  <c r="F67" i="14"/>
  <c r="B67" i="14" l="1"/>
  <c r="B66" i="14"/>
  <c r="B43" i="14"/>
  <c r="E74" i="14" l="1"/>
  <c r="E73" i="14"/>
  <c r="E72" i="14"/>
  <c r="E70" i="14"/>
  <c r="E69" i="14"/>
  <c r="E68" i="14"/>
  <c r="B68" i="14"/>
  <c r="E67" i="14" s="1"/>
  <c r="L67" i="14"/>
  <c r="K67" i="14"/>
  <c r="J67" i="14"/>
  <c r="H67" i="14"/>
  <c r="G67" i="14"/>
  <c r="J51" i="14"/>
  <c r="I51" i="14"/>
  <c r="E17" i="14"/>
  <c r="E16" i="14"/>
  <c r="E15" i="14"/>
  <c r="E13" i="14"/>
  <c r="E12" i="14"/>
  <c r="E11" i="14"/>
  <c r="L10" i="14"/>
  <c r="K10" i="14"/>
  <c r="J10" i="14"/>
  <c r="H10" i="14"/>
  <c r="G10" i="14"/>
  <c r="F10" i="14"/>
  <c r="D73" i="9" l="1"/>
  <c r="E73" i="9"/>
  <c r="F73" i="9"/>
  <c r="G73" i="9"/>
  <c r="H73" i="9"/>
  <c r="I73" i="9"/>
  <c r="J73" i="9"/>
  <c r="K73" i="9"/>
  <c r="L73" i="9"/>
  <c r="M73" i="9"/>
  <c r="N73" i="9"/>
  <c r="C73" i="9"/>
  <c r="B46" i="9"/>
  <c r="B47" i="9"/>
  <c r="B48" i="9"/>
  <c r="B49" i="9"/>
  <c r="B50" i="9"/>
  <c r="B51" i="9"/>
  <c r="B52" i="9"/>
  <c r="B53" i="9"/>
  <c r="G53" i="9" s="1"/>
  <c r="B54" i="9"/>
  <c r="N54" i="9" s="1"/>
  <c r="B55" i="9"/>
  <c r="N55" i="9" s="1"/>
  <c r="B56" i="9"/>
  <c r="N112" i="13"/>
  <c r="N26" i="13"/>
  <c r="N69" i="13"/>
  <c r="M64" i="13"/>
  <c r="M107" i="13" s="1"/>
  <c r="N27" i="13"/>
  <c r="N70" i="13"/>
  <c r="N113" i="13"/>
  <c r="D51" i="9"/>
  <c r="O68" i="9"/>
  <c r="O69" i="9"/>
  <c r="O70" i="9"/>
  <c r="O71" i="9"/>
  <c r="O72" i="9"/>
  <c r="O39" i="9"/>
  <c r="O40" i="9"/>
  <c r="O41" i="9"/>
  <c r="O42" i="9"/>
  <c r="O43" i="9"/>
  <c r="O24" i="9"/>
  <c r="O25" i="9"/>
  <c r="O11" i="9"/>
  <c r="O12" i="9"/>
  <c r="O13" i="9"/>
  <c r="O14" i="9"/>
  <c r="O15" i="9"/>
  <c r="I52" i="9"/>
  <c r="K53" i="9"/>
  <c r="K54" i="9"/>
  <c r="A63" i="9"/>
  <c r="A76" i="9" s="1"/>
  <c r="A64" i="9"/>
  <c r="A77" i="9" s="1"/>
  <c r="A65" i="9"/>
  <c r="A78" i="9" s="1"/>
  <c r="A66" i="9"/>
  <c r="A79" i="9" s="1"/>
  <c r="A67" i="9"/>
  <c r="A80" i="9" s="1"/>
  <c r="A68" i="9"/>
  <c r="A81" i="9" s="1"/>
  <c r="A69" i="9"/>
  <c r="A82" i="9" s="1"/>
  <c r="A70" i="9"/>
  <c r="A83" i="9" s="1"/>
  <c r="A71" i="9"/>
  <c r="A84" i="9" s="1"/>
  <c r="A72" i="9"/>
  <c r="A85" i="9" s="1"/>
  <c r="A19" i="9"/>
  <c r="A20" i="9"/>
  <c r="A21" i="9"/>
  <c r="A22" i="9"/>
  <c r="A23" i="9"/>
  <c r="A24" i="9"/>
  <c r="A25" i="9"/>
  <c r="A26" i="9"/>
  <c r="A27" i="9"/>
  <c r="A28" i="9"/>
  <c r="A34" i="9"/>
  <c r="A47" i="9" s="1"/>
  <c r="A35" i="9"/>
  <c r="A48" i="9" s="1"/>
  <c r="A36" i="9"/>
  <c r="A49" i="9" s="1"/>
  <c r="A37" i="9"/>
  <c r="A50" i="9" s="1"/>
  <c r="A38" i="9"/>
  <c r="A51" i="9" s="1"/>
  <c r="A39" i="9"/>
  <c r="A52" i="9" s="1"/>
  <c r="A40" i="9"/>
  <c r="A53" i="9" s="1"/>
  <c r="A41" i="9"/>
  <c r="A54" i="9" s="1"/>
  <c r="A42" i="9"/>
  <c r="A55" i="9" s="1"/>
  <c r="A43" i="9"/>
  <c r="A56" i="9" s="1"/>
  <c r="A18" i="9"/>
  <c r="H53" i="9" l="1"/>
  <c r="J53" i="9"/>
  <c r="L53" i="9"/>
  <c r="N47" i="10"/>
  <c r="J54" i="9"/>
  <c r="I54" i="9"/>
  <c r="B83" i="9"/>
  <c r="N53" i="9"/>
  <c r="H55" i="9"/>
  <c r="K52" i="9"/>
  <c r="H52" i="9"/>
  <c r="G52" i="9"/>
  <c r="N52" i="9"/>
  <c r="M52" i="9"/>
  <c r="L52" i="9"/>
  <c r="J52" i="9"/>
  <c r="I53" i="9"/>
  <c r="B82" i="9"/>
  <c r="K55" i="9"/>
  <c r="L55" i="9"/>
  <c r="J55" i="9"/>
  <c r="M55" i="9"/>
  <c r="I55" i="9"/>
  <c r="M53" i="9"/>
  <c r="M54" i="9"/>
  <c r="L54" i="9"/>
  <c r="H54" i="9"/>
  <c r="G55" i="9"/>
  <c r="G54" i="9"/>
  <c r="A32" i="9"/>
  <c r="A45" i="9" s="1"/>
  <c r="A17" i="9"/>
  <c r="B5" i="7"/>
  <c r="C91" i="13"/>
  <c r="D91" i="13"/>
  <c r="E91" i="13"/>
  <c r="F91" i="13"/>
  <c r="G91" i="13"/>
  <c r="H91" i="13"/>
  <c r="I91" i="13"/>
  <c r="J91" i="13"/>
  <c r="K91" i="13"/>
  <c r="L91" i="13"/>
  <c r="M91" i="13"/>
  <c r="B91" i="13"/>
  <c r="N111" i="13"/>
  <c r="N110" i="13"/>
  <c r="N109" i="13"/>
  <c r="N108" i="13"/>
  <c r="N107" i="13"/>
  <c r="N105" i="13"/>
  <c r="N102" i="13"/>
  <c r="N95" i="13"/>
  <c r="N94" i="13"/>
  <c r="N93" i="13"/>
  <c r="C48" i="13"/>
  <c r="D48" i="13"/>
  <c r="E48" i="13"/>
  <c r="F48" i="13"/>
  <c r="G48" i="13"/>
  <c r="H48" i="13"/>
  <c r="I48" i="13"/>
  <c r="J48" i="13"/>
  <c r="K48" i="13"/>
  <c r="L48" i="13"/>
  <c r="M48" i="13"/>
  <c r="B48" i="13"/>
  <c r="N67" i="13"/>
  <c r="N66" i="13"/>
  <c r="N65" i="13"/>
  <c r="N64" i="13"/>
  <c r="N62" i="13"/>
  <c r="N59" i="13"/>
  <c r="N52" i="13"/>
  <c r="N51" i="13"/>
  <c r="N50" i="13"/>
  <c r="N37" i="13"/>
  <c r="N31" i="13"/>
  <c r="N24" i="13"/>
  <c r="N23" i="13"/>
  <c r="N22" i="13"/>
  <c r="N20" i="13"/>
  <c r="N19" i="13"/>
  <c r="N7" i="13"/>
  <c r="N8" i="13"/>
  <c r="N9" i="13"/>
  <c r="C5" i="13"/>
  <c r="D5" i="13"/>
  <c r="E5" i="13"/>
  <c r="F5" i="13"/>
  <c r="G5" i="13"/>
  <c r="H5" i="13"/>
  <c r="I5" i="13"/>
  <c r="J5" i="13"/>
  <c r="K5" i="13"/>
  <c r="L5" i="13"/>
  <c r="M5" i="13"/>
  <c r="B5" i="13"/>
  <c r="N25" i="10"/>
  <c r="B81" i="9"/>
  <c r="B84" i="9"/>
  <c r="C26" i="9"/>
  <c r="D26" i="9"/>
  <c r="E26" i="9"/>
  <c r="F26" i="9"/>
  <c r="G26" i="9"/>
  <c r="H26" i="9"/>
  <c r="I26" i="9"/>
  <c r="J26" i="9"/>
  <c r="K26" i="9"/>
  <c r="L26" i="9"/>
  <c r="M26" i="9"/>
  <c r="N26" i="9"/>
  <c r="C27" i="9"/>
  <c r="D27" i="9"/>
  <c r="E27" i="9"/>
  <c r="F27" i="9"/>
  <c r="G27" i="9"/>
  <c r="H27" i="9"/>
  <c r="I27" i="9"/>
  <c r="J27" i="9"/>
  <c r="K27" i="9"/>
  <c r="L27" i="9"/>
  <c r="M27" i="9"/>
  <c r="N27" i="9"/>
  <c r="G44" i="9"/>
  <c r="F49" i="13" s="1"/>
  <c r="H44" i="9"/>
  <c r="G49" i="13" s="1"/>
  <c r="I44" i="9"/>
  <c r="H49" i="13" s="1"/>
  <c r="J44" i="9"/>
  <c r="I49" i="13" s="1"/>
  <c r="K44" i="9"/>
  <c r="J49" i="13" s="1"/>
  <c r="F44" i="9"/>
  <c r="E49" i="13" s="1"/>
  <c r="E44" i="9"/>
  <c r="D49" i="13" s="1"/>
  <c r="D44" i="9"/>
  <c r="C49" i="13" s="1"/>
  <c r="C44" i="9"/>
  <c r="B49" i="13" s="1"/>
  <c r="B34" i="5"/>
  <c r="B47" i="13" s="1"/>
  <c r="C34" i="5"/>
  <c r="C47" i="13" s="1"/>
  <c r="D34" i="5"/>
  <c r="D47" i="13" s="1"/>
  <c r="D53" i="13" s="1"/>
  <c r="E34" i="5"/>
  <c r="E47" i="13" s="1"/>
  <c r="F34" i="5"/>
  <c r="F47" i="13" s="1"/>
  <c r="G34" i="5"/>
  <c r="G47" i="13" s="1"/>
  <c r="G53" i="13" s="1"/>
  <c r="H34" i="5"/>
  <c r="H47" i="13" s="1"/>
  <c r="I34" i="5"/>
  <c r="I47" i="13" s="1"/>
  <c r="J34" i="5"/>
  <c r="J47" i="13" s="1"/>
  <c r="M27" i="10"/>
  <c r="O32" i="9"/>
  <c r="O9" i="9"/>
  <c r="O37" i="9"/>
  <c r="O66" i="9"/>
  <c r="A62" i="9"/>
  <c r="A75" i="9" s="1"/>
  <c r="A61" i="9"/>
  <c r="A74" i="9" s="1"/>
  <c r="A33" i="9"/>
  <c r="A46" i="9" s="1"/>
  <c r="K50" i="9"/>
  <c r="O16" i="7"/>
  <c r="O10" i="7"/>
  <c r="K19" i="9"/>
  <c r="G48" i="9"/>
  <c r="H49" i="9"/>
  <c r="B45" i="9"/>
  <c r="F45" i="9" s="1"/>
  <c r="A39" i="11"/>
  <c r="A40" i="11"/>
  <c r="A41" i="11"/>
  <c r="A42" i="11"/>
  <c r="A43" i="11"/>
  <c r="A44" i="11"/>
  <c r="A45" i="11"/>
  <c r="A46" i="11"/>
  <c r="A47" i="11"/>
  <c r="A48" i="11"/>
  <c r="A49" i="11"/>
  <c r="A50" i="11"/>
  <c r="A38" i="11"/>
  <c r="A22" i="11"/>
  <c r="A23" i="11"/>
  <c r="A24" i="11"/>
  <c r="A25" i="11"/>
  <c r="A26" i="11"/>
  <c r="A27" i="11"/>
  <c r="A28" i="11"/>
  <c r="A29" i="11"/>
  <c r="A30" i="11"/>
  <c r="A31" i="11"/>
  <c r="A32" i="11"/>
  <c r="A33" i="11"/>
  <c r="A21" i="11"/>
  <c r="M51" i="11"/>
  <c r="M101" i="13" s="1"/>
  <c r="L51" i="11"/>
  <c r="L101" i="13" s="1"/>
  <c r="K51" i="11"/>
  <c r="K101" i="13" s="1"/>
  <c r="J51" i="11"/>
  <c r="J101" i="13" s="1"/>
  <c r="I51" i="11"/>
  <c r="I101" i="13" s="1"/>
  <c r="H51" i="11"/>
  <c r="H101" i="13" s="1"/>
  <c r="G51" i="11"/>
  <c r="G101" i="13" s="1"/>
  <c r="F51" i="11"/>
  <c r="F101" i="13" s="1"/>
  <c r="E51" i="11"/>
  <c r="E101" i="13" s="1"/>
  <c r="D51" i="11"/>
  <c r="D101" i="13" s="1"/>
  <c r="C51" i="11"/>
  <c r="C101" i="13" s="1"/>
  <c r="B51" i="11"/>
  <c r="B101" i="13" s="1"/>
  <c r="N49" i="11"/>
  <c r="N48" i="11"/>
  <c r="N47" i="11"/>
  <c r="N46" i="11"/>
  <c r="N45" i="11"/>
  <c r="N44" i="11"/>
  <c r="N43" i="11"/>
  <c r="N42" i="11"/>
  <c r="N41" i="11"/>
  <c r="N40" i="11"/>
  <c r="N39" i="11"/>
  <c r="N38" i="11"/>
  <c r="M34" i="11"/>
  <c r="M58" i="13" s="1"/>
  <c r="L34" i="11"/>
  <c r="L58" i="13" s="1"/>
  <c r="K34" i="11"/>
  <c r="K58" i="13" s="1"/>
  <c r="J34" i="11"/>
  <c r="J58" i="13" s="1"/>
  <c r="I34" i="11"/>
  <c r="I58" i="13" s="1"/>
  <c r="H34" i="11"/>
  <c r="H58" i="13" s="1"/>
  <c r="G34" i="11"/>
  <c r="G58" i="13" s="1"/>
  <c r="F34" i="11"/>
  <c r="F58" i="13" s="1"/>
  <c r="E34" i="11"/>
  <c r="E58" i="13" s="1"/>
  <c r="D34" i="11"/>
  <c r="D58" i="13" s="1"/>
  <c r="C34" i="11"/>
  <c r="C58" i="13" s="1"/>
  <c r="B34" i="11"/>
  <c r="B58" i="13" s="1"/>
  <c r="N32" i="11"/>
  <c r="N31" i="11"/>
  <c r="N30" i="11"/>
  <c r="N29" i="11"/>
  <c r="N28" i="11"/>
  <c r="N27" i="11"/>
  <c r="N26" i="11"/>
  <c r="N25" i="11"/>
  <c r="N24" i="11"/>
  <c r="N23" i="11"/>
  <c r="N22" i="11"/>
  <c r="N21" i="11"/>
  <c r="M17" i="11"/>
  <c r="M15" i="13" s="1"/>
  <c r="L17" i="11"/>
  <c r="L15" i="13" s="1"/>
  <c r="K17" i="11"/>
  <c r="K15" i="13" s="1"/>
  <c r="J17" i="11"/>
  <c r="J15" i="13" s="1"/>
  <c r="I17" i="11"/>
  <c r="I15" i="13" s="1"/>
  <c r="H17" i="11"/>
  <c r="H15" i="13" s="1"/>
  <c r="G17" i="11"/>
  <c r="G15" i="13" s="1"/>
  <c r="F17" i="11"/>
  <c r="F15" i="13" s="1"/>
  <c r="E17" i="11"/>
  <c r="E15" i="13" s="1"/>
  <c r="D17" i="11"/>
  <c r="D15" i="13" s="1"/>
  <c r="C17" i="11"/>
  <c r="C15" i="13" s="1"/>
  <c r="B17" i="11"/>
  <c r="B15" i="13" s="1"/>
  <c r="N15" i="11"/>
  <c r="N14" i="11"/>
  <c r="N13" i="11"/>
  <c r="N12" i="11"/>
  <c r="N11" i="11"/>
  <c r="N10" i="11"/>
  <c r="N9" i="11"/>
  <c r="N8" i="11"/>
  <c r="N7" i="11"/>
  <c r="N6" i="11"/>
  <c r="N5" i="11"/>
  <c r="N4" i="11"/>
  <c r="N68" i="10"/>
  <c r="N67" i="10"/>
  <c r="N65" i="10"/>
  <c r="N64" i="10"/>
  <c r="M69" i="10"/>
  <c r="M125" i="13" s="1"/>
  <c r="L69" i="10"/>
  <c r="L125" i="13" s="1"/>
  <c r="K69" i="10"/>
  <c r="K125" i="13" s="1"/>
  <c r="I69" i="10"/>
  <c r="I125" i="13" s="1"/>
  <c r="H69" i="10"/>
  <c r="H125" i="13" s="1"/>
  <c r="G69" i="10"/>
  <c r="G125" i="13" s="1"/>
  <c r="F69" i="10"/>
  <c r="F125" i="13" s="1"/>
  <c r="E69" i="10"/>
  <c r="E125" i="13" s="1"/>
  <c r="D69" i="10"/>
  <c r="D125" i="13" s="1"/>
  <c r="C69" i="10"/>
  <c r="M62" i="10"/>
  <c r="M124" i="13" s="1"/>
  <c r="L62" i="10"/>
  <c r="L124" i="13" s="1"/>
  <c r="K62" i="10"/>
  <c r="K124" i="13" s="1"/>
  <c r="J62" i="10"/>
  <c r="J124" i="13" s="1"/>
  <c r="I62" i="10"/>
  <c r="I124" i="13" s="1"/>
  <c r="H62" i="10"/>
  <c r="H124" i="13" s="1"/>
  <c r="G62" i="10"/>
  <c r="G124" i="13" s="1"/>
  <c r="F62" i="10"/>
  <c r="F124" i="13" s="1"/>
  <c r="E62" i="10"/>
  <c r="E124" i="13" s="1"/>
  <c r="D62" i="10"/>
  <c r="D124" i="13" s="1"/>
  <c r="C62" i="10"/>
  <c r="C124" i="13" s="1"/>
  <c r="B62" i="10"/>
  <c r="B124" i="13" s="1"/>
  <c r="N61" i="10"/>
  <c r="N60" i="10"/>
  <c r="N59" i="10"/>
  <c r="N58" i="10"/>
  <c r="N57" i="10"/>
  <c r="N56" i="10"/>
  <c r="N50" i="10"/>
  <c r="N49" i="10"/>
  <c r="N48" i="10"/>
  <c r="L52" i="10"/>
  <c r="L82" i="13" s="1"/>
  <c r="K52" i="10"/>
  <c r="K82" i="13" s="1"/>
  <c r="J52" i="10"/>
  <c r="J82" i="13" s="1"/>
  <c r="I52" i="10"/>
  <c r="I82" i="13" s="1"/>
  <c r="H52" i="10"/>
  <c r="H82" i="13" s="1"/>
  <c r="G52" i="10"/>
  <c r="G82" i="13" s="1"/>
  <c r="F52" i="10"/>
  <c r="F82" i="13" s="1"/>
  <c r="D52" i="10"/>
  <c r="D82" i="13" s="1"/>
  <c r="C52" i="10"/>
  <c r="C82" i="13" s="1"/>
  <c r="N46" i="10"/>
  <c r="M45" i="10"/>
  <c r="M81" i="13" s="1"/>
  <c r="L45" i="10"/>
  <c r="L81" i="13" s="1"/>
  <c r="K45" i="10"/>
  <c r="K81" i="13" s="1"/>
  <c r="J45" i="10"/>
  <c r="J81" i="13" s="1"/>
  <c r="I45" i="10"/>
  <c r="I81" i="13" s="1"/>
  <c r="H45" i="10"/>
  <c r="H81" i="13" s="1"/>
  <c r="G45" i="10"/>
  <c r="G81" i="13" s="1"/>
  <c r="N44" i="10"/>
  <c r="N43" i="10"/>
  <c r="N42" i="10"/>
  <c r="N41" i="10"/>
  <c r="N40" i="10"/>
  <c r="N34" i="10"/>
  <c r="N30" i="10"/>
  <c r="N29" i="10"/>
  <c r="M35" i="10"/>
  <c r="M39" i="13" s="1"/>
  <c r="L35" i="10"/>
  <c r="L39" i="13" s="1"/>
  <c r="K35" i="10"/>
  <c r="K39" i="13" s="1"/>
  <c r="J35" i="10"/>
  <c r="J39" i="13" s="1"/>
  <c r="I35" i="10"/>
  <c r="I39" i="13" s="1"/>
  <c r="G35" i="10"/>
  <c r="G39" i="13" s="1"/>
  <c r="F35" i="10"/>
  <c r="F39" i="13" s="1"/>
  <c r="E35" i="10"/>
  <c r="E39" i="13" s="1"/>
  <c r="D35" i="10"/>
  <c r="D39" i="13" s="1"/>
  <c r="B35" i="10"/>
  <c r="B39" i="13" s="1"/>
  <c r="L27" i="10"/>
  <c r="L38" i="13" s="1"/>
  <c r="K27" i="10"/>
  <c r="K38" i="13" s="1"/>
  <c r="J27" i="10"/>
  <c r="J38" i="13" s="1"/>
  <c r="I27" i="10"/>
  <c r="I38" i="13" s="1"/>
  <c r="H27" i="10"/>
  <c r="H38" i="13" s="1"/>
  <c r="G27" i="10"/>
  <c r="G38" i="13" s="1"/>
  <c r="F27" i="10"/>
  <c r="F38" i="13" s="1"/>
  <c r="E27" i="10"/>
  <c r="E38" i="13" s="1"/>
  <c r="D27" i="10"/>
  <c r="D38" i="13" s="1"/>
  <c r="C27" i="10"/>
  <c r="C38" i="13" s="1"/>
  <c r="B27" i="10"/>
  <c r="B38" i="13" s="1"/>
  <c r="N26" i="10"/>
  <c r="N24" i="10"/>
  <c r="N23" i="10"/>
  <c r="N22" i="10"/>
  <c r="N21" i="10"/>
  <c r="N20" i="10"/>
  <c r="M92" i="13"/>
  <c r="L92" i="13"/>
  <c r="K92" i="13"/>
  <c r="J92" i="13"/>
  <c r="I92" i="13"/>
  <c r="H92" i="13"/>
  <c r="G92" i="13"/>
  <c r="F92" i="13"/>
  <c r="E92" i="13"/>
  <c r="D92" i="13"/>
  <c r="C92" i="13"/>
  <c r="B92" i="13"/>
  <c r="O67" i="9"/>
  <c r="O65" i="9"/>
  <c r="O64" i="9"/>
  <c r="O63" i="9"/>
  <c r="O62" i="9"/>
  <c r="O61" i="9"/>
  <c r="O73" i="9" s="1"/>
  <c r="N44" i="9"/>
  <c r="M49" i="13" s="1"/>
  <c r="M44" i="9"/>
  <c r="L49" i="13" s="1"/>
  <c r="L44" i="9"/>
  <c r="K49" i="13" s="1"/>
  <c r="O38" i="9"/>
  <c r="O36" i="9"/>
  <c r="O35" i="9"/>
  <c r="O34" i="9"/>
  <c r="O33" i="9"/>
  <c r="D16" i="9"/>
  <c r="C6" i="13" s="1"/>
  <c r="E16" i="9"/>
  <c r="F16" i="9"/>
  <c r="E6" i="13" s="1"/>
  <c r="G16" i="9"/>
  <c r="F6" i="13" s="1"/>
  <c r="H16" i="9"/>
  <c r="G6" i="13" s="1"/>
  <c r="I16" i="9"/>
  <c r="H6" i="13" s="1"/>
  <c r="J16" i="9"/>
  <c r="I6" i="13" s="1"/>
  <c r="K16" i="9"/>
  <c r="J6" i="13" s="1"/>
  <c r="L16" i="9"/>
  <c r="K6" i="13" s="1"/>
  <c r="M16" i="9"/>
  <c r="L6" i="13" s="1"/>
  <c r="N16" i="9"/>
  <c r="M6" i="13" s="1"/>
  <c r="C16" i="9"/>
  <c r="B6" i="13" s="1"/>
  <c r="O10" i="9"/>
  <c r="O8" i="9"/>
  <c r="O7" i="9"/>
  <c r="O6" i="9"/>
  <c r="O5" i="9"/>
  <c r="O4" i="9"/>
  <c r="O4" i="7"/>
  <c r="B52" i="14" s="1"/>
  <c r="B55" i="14" s="1"/>
  <c r="M51" i="5"/>
  <c r="M90" i="13" s="1"/>
  <c r="L51" i="5"/>
  <c r="L90" i="13" s="1"/>
  <c r="K51" i="5"/>
  <c r="K90" i="13" s="1"/>
  <c r="J51" i="5"/>
  <c r="J90" i="13" s="1"/>
  <c r="I51" i="5"/>
  <c r="I90" i="13" s="1"/>
  <c r="H51" i="5"/>
  <c r="H90" i="13" s="1"/>
  <c r="G51" i="5"/>
  <c r="G90" i="13" s="1"/>
  <c r="F51" i="5"/>
  <c r="F90" i="13" s="1"/>
  <c r="E51" i="5"/>
  <c r="E90" i="13" s="1"/>
  <c r="D51" i="5"/>
  <c r="D90" i="13" s="1"/>
  <c r="C51" i="5"/>
  <c r="C90" i="13" s="1"/>
  <c r="B51" i="5"/>
  <c r="B90" i="13" s="1"/>
  <c r="M34" i="5"/>
  <c r="M47" i="13" s="1"/>
  <c r="M53" i="13" s="1"/>
  <c r="L34" i="5"/>
  <c r="L47" i="13" s="1"/>
  <c r="L53" i="13" s="1"/>
  <c r="K34" i="5"/>
  <c r="K47" i="13" s="1"/>
  <c r="K53" i="13" s="1"/>
  <c r="N49" i="5"/>
  <c r="N48" i="5"/>
  <c r="N47" i="5"/>
  <c r="N46" i="5"/>
  <c r="N45" i="5"/>
  <c r="N44" i="5"/>
  <c r="N43" i="5"/>
  <c r="N42" i="5"/>
  <c r="N41" i="5"/>
  <c r="N40" i="5"/>
  <c r="N39" i="5"/>
  <c r="N38" i="5"/>
  <c r="N32" i="5"/>
  <c r="N31" i="5"/>
  <c r="N30" i="5"/>
  <c r="N29" i="5"/>
  <c r="N28" i="5"/>
  <c r="N27" i="5"/>
  <c r="N26" i="5"/>
  <c r="N25" i="5"/>
  <c r="N24" i="5"/>
  <c r="N23" i="5"/>
  <c r="N22" i="5"/>
  <c r="N21" i="5"/>
  <c r="B18" i="5"/>
  <c r="B4" i="13" s="1"/>
  <c r="C18" i="5"/>
  <c r="C4" i="13" s="1"/>
  <c r="D18" i="5"/>
  <c r="D4" i="13" s="1"/>
  <c r="E18" i="5"/>
  <c r="E4" i="13" s="1"/>
  <c r="F18" i="5"/>
  <c r="F4" i="13" s="1"/>
  <c r="G18" i="5"/>
  <c r="G4" i="13" s="1"/>
  <c r="G10" i="13" s="1"/>
  <c r="H18" i="5"/>
  <c r="H4" i="13" s="1"/>
  <c r="I18" i="5"/>
  <c r="I4" i="13" s="1"/>
  <c r="J18" i="5"/>
  <c r="J4" i="13" s="1"/>
  <c r="K18" i="5"/>
  <c r="K4" i="13" s="1"/>
  <c r="L18" i="5"/>
  <c r="L4" i="13" s="1"/>
  <c r="L10" i="13" s="1"/>
  <c r="M18" i="5"/>
  <c r="M4" i="13" s="1"/>
  <c r="M10" i="13" s="1"/>
  <c r="N11" i="5"/>
  <c r="N6" i="5"/>
  <c r="N7" i="5"/>
  <c r="N8" i="5"/>
  <c r="N9" i="5"/>
  <c r="N10" i="5"/>
  <c r="N12" i="5"/>
  <c r="N13" i="5"/>
  <c r="N14" i="5"/>
  <c r="N15" i="5"/>
  <c r="N16" i="5"/>
  <c r="N5" i="5"/>
  <c r="E53" i="13" l="1"/>
  <c r="D96" i="13"/>
  <c r="J96" i="13"/>
  <c r="H96" i="13"/>
  <c r="C96" i="13"/>
  <c r="J10" i="13"/>
  <c r="H10" i="13"/>
  <c r="C53" i="13"/>
  <c r="C81" i="9"/>
  <c r="D81" i="9"/>
  <c r="E81" i="9"/>
  <c r="F81" i="9"/>
  <c r="G81" i="9"/>
  <c r="H81" i="9"/>
  <c r="I81" i="9"/>
  <c r="J81" i="9"/>
  <c r="K81" i="9"/>
  <c r="L81" i="9"/>
  <c r="M81" i="9"/>
  <c r="N81" i="9"/>
  <c r="C83" i="9"/>
  <c r="D83" i="9"/>
  <c r="E83" i="9"/>
  <c r="F83" i="9"/>
  <c r="G83" i="9"/>
  <c r="H83" i="9"/>
  <c r="I83" i="9"/>
  <c r="J83" i="9"/>
  <c r="K83" i="9"/>
  <c r="L83" i="9"/>
  <c r="M83" i="9"/>
  <c r="N83" i="9"/>
  <c r="K10" i="13"/>
  <c r="E96" i="13"/>
  <c r="I10" i="13"/>
  <c r="F96" i="13"/>
  <c r="B53" i="13"/>
  <c r="C82" i="9"/>
  <c r="D82" i="9"/>
  <c r="E82" i="9"/>
  <c r="F82" i="9"/>
  <c r="G82" i="9"/>
  <c r="H82" i="9"/>
  <c r="I82" i="9"/>
  <c r="J82" i="9"/>
  <c r="K82" i="9"/>
  <c r="L82" i="9"/>
  <c r="M82" i="9"/>
  <c r="N82" i="9"/>
  <c r="C84" i="9"/>
  <c r="D84" i="9"/>
  <c r="E84" i="9"/>
  <c r="F84" i="9"/>
  <c r="G84" i="9"/>
  <c r="H84" i="9"/>
  <c r="I84" i="9"/>
  <c r="J84" i="9"/>
  <c r="K84" i="9"/>
  <c r="L84" i="9"/>
  <c r="M84" i="9"/>
  <c r="N84" i="9"/>
  <c r="G96" i="13"/>
  <c r="J53" i="13"/>
  <c r="E10" i="13"/>
  <c r="D10" i="13"/>
  <c r="C10" i="13"/>
  <c r="K96" i="13"/>
  <c r="I53" i="13"/>
  <c r="I96" i="13"/>
  <c r="L96" i="13"/>
  <c r="H53" i="13"/>
  <c r="F10" i="13"/>
  <c r="B10" i="13"/>
  <c r="M96" i="13"/>
  <c r="B96" i="13"/>
  <c r="F53" i="13"/>
  <c r="M38" i="13"/>
  <c r="O53" i="9"/>
  <c r="F51" i="9"/>
  <c r="O26" i="9"/>
  <c r="O54" i="9"/>
  <c r="O52" i="9"/>
  <c r="G56" i="9"/>
  <c r="H56" i="9"/>
  <c r="I56" i="9"/>
  <c r="J56" i="9"/>
  <c r="K56" i="9"/>
  <c r="N56" i="9"/>
  <c r="L56" i="9"/>
  <c r="M56" i="9"/>
  <c r="O27" i="9"/>
  <c r="O55" i="9"/>
  <c r="C125" i="13"/>
  <c r="N124" i="13"/>
  <c r="B40" i="13"/>
  <c r="N101" i="13"/>
  <c r="N92" i="13"/>
  <c r="N91" i="13"/>
  <c r="N90" i="13"/>
  <c r="N48" i="13"/>
  <c r="N47" i="13"/>
  <c r="N49" i="13"/>
  <c r="N58" i="13"/>
  <c r="N5" i="13"/>
  <c r="N4" i="13"/>
  <c r="N16" i="13"/>
  <c r="N15" i="13"/>
  <c r="N6" i="13"/>
  <c r="I50" i="9"/>
  <c r="J50" i="9"/>
  <c r="G50" i="9"/>
  <c r="G49" i="9"/>
  <c r="C48" i="9"/>
  <c r="I48" i="9"/>
  <c r="D48" i="9"/>
  <c r="F48" i="9"/>
  <c r="J51" i="9"/>
  <c r="K48" i="9"/>
  <c r="J45" i="9"/>
  <c r="K45" i="9"/>
  <c r="E48" i="9"/>
  <c r="K51" i="9"/>
  <c r="H50" i="9"/>
  <c r="J48" i="9"/>
  <c r="I45" i="9"/>
  <c r="C45" i="9"/>
  <c r="C49" i="9"/>
  <c r="C51" i="9"/>
  <c r="I51" i="9"/>
  <c r="K49" i="9"/>
  <c r="H48" i="9"/>
  <c r="G45" i="9"/>
  <c r="H45" i="9"/>
  <c r="D45" i="9"/>
  <c r="D49" i="9"/>
  <c r="H51" i="9"/>
  <c r="J49" i="9"/>
  <c r="E45" i="9"/>
  <c r="E49" i="9"/>
  <c r="E51" i="9"/>
  <c r="G51" i="9"/>
  <c r="I49" i="9"/>
  <c r="F49" i="9"/>
  <c r="N62" i="10"/>
  <c r="C23" i="9"/>
  <c r="E22" i="9"/>
  <c r="L22" i="9"/>
  <c r="D22" i="9"/>
  <c r="M22" i="9"/>
  <c r="D23" i="9"/>
  <c r="K22" i="9"/>
  <c r="C22" i="9"/>
  <c r="N50" i="9"/>
  <c r="J22" i="9"/>
  <c r="M50" i="9"/>
  <c r="I22" i="9"/>
  <c r="L50" i="9"/>
  <c r="H22" i="9"/>
  <c r="G22" i="9"/>
  <c r="N22" i="9"/>
  <c r="F22" i="9"/>
  <c r="O16" i="9"/>
  <c r="B79" i="9"/>
  <c r="N27" i="10"/>
  <c r="J21" i="9"/>
  <c r="M21" i="9"/>
  <c r="I21" i="9"/>
  <c r="C21" i="9"/>
  <c r="G21" i="9"/>
  <c r="H21" i="9"/>
  <c r="N21" i="9"/>
  <c r="E21" i="9"/>
  <c r="L21" i="9"/>
  <c r="K21" i="9"/>
  <c r="O44" i="9"/>
  <c r="F21" i="9"/>
  <c r="F17" i="9"/>
  <c r="J18" i="9"/>
  <c r="N28" i="9"/>
  <c r="E17" i="9"/>
  <c r="D21" i="9"/>
  <c r="N17" i="9"/>
  <c r="N23" i="9"/>
  <c r="M17" i="9"/>
  <c r="F23" i="9"/>
  <c r="E20" i="9"/>
  <c r="M20" i="9"/>
  <c r="C20" i="9"/>
  <c r="J20" i="9"/>
  <c r="G20" i="9"/>
  <c r="N20" i="9"/>
  <c r="F20" i="9"/>
  <c r="F28" i="9"/>
  <c r="M23" i="9"/>
  <c r="L23" i="9"/>
  <c r="I23" i="9"/>
  <c r="G28" i="9"/>
  <c r="K18" i="9"/>
  <c r="M28" i="9"/>
  <c r="L28" i="9"/>
  <c r="D28" i="9"/>
  <c r="K28" i="9"/>
  <c r="C28" i="9"/>
  <c r="J28" i="9"/>
  <c r="I28" i="9"/>
  <c r="H28" i="9"/>
  <c r="E28" i="9"/>
  <c r="K23" i="9"/>
  <c r="J23" i="9"/>
  <c r="H23" i="9"/>
  <c r="G23" i="9"/>
  <c r="C17" i="9"/>
  <c r="L17" i="9"/>
  <c r="K17" i="9"/>
  <c r="J17" i="9"/>
  <c r="I17" i="9"/>
  <c r="D17" i="9"/>
  <c r="H17" i="9"/>
  <c r="G17" i="9"/>
  <c r="I18" i="9"/>
  <c r="H18" i="9"/>
  <c r="L18" i="9"/>
  <c r="G18" i="9"/>
  <c r="F18" i="9"/>
  <c r="C18" i="9"/>
  <c r="N18" i="9"/>
  <c r="E18" i="9"/>
  <c r="M18" i="9"/>
  <c r="D18" i="9"/>
  <c r="C19" i="9"/>
  <c r="J19" i="9"/>
  <c r="I19" i="9"/>
  <c r="G19" i="9"/>
  <c r="H19" i="9"/>
  <c r="N19" i="9"/>
  <c r="F19" i="9"/>
  <c r="M19" i="9"/>
  <c r="E19" i="9"/>
  <c r="L19" i="9"/>
  <c r="D19" i="9"/>
  <c r="B74" i="9"/>
  <c r="I74" i="9" s="1"/>
  <c r="B85" i="9"/>
  <c r="D85" i="9" s="1"/>
  <c r="B80" i="9"/>
  <c r="B10" i="10"/>
  <c r="B77" i="9"/>
  <c r="C77" i="9" s="1"/>
  <c r="L20" i="9"/>
  <c r="D20" i="9"/>
  <c r="K20" i="9"/>
  <c r="I20" i="9"/>
  <c r="H20" i="9"/>
  <c r="B78" i="9"/>
  <c r="H78" i="9" s="1"/>
  <c r="N45" i="9"/>
  <c r="B17" i="10"/>
  <c r="M51" i="9"/>
  <c r="L51" i="9"/>
  <c r="N51" i="9"/>
  <c r="L49" i="9"/>
  <c r="M49" i="9"/>
  <c r="N49" i="9"/>
  <c r="L48" i="9"/>
  <c r="M48" i="9"/>
  <c r="N48" i="9"/>
  <c r="L45" i="9"/>
  <c r="M45" i="9"/>
  <c r="N51" i="11"/>
  <c r="N34" i="11"/>
  <c r="N17" i="11"/>
  <c r="N33" i="10"/>
  <c r="E52" i="10"/>
  <c r="E82" i="13" s="1"/>
  <c r="N51" i="10"/>
  <c r="N28" i="10"/>
  <c r="J69" i="10"/>
  <c r="J125" i="13" s="1"/>
  <c r="N66" i="10"/>
  <c r="M52" i="10"/>
  <c r="M82" i="13" s="1"/>
  <c r="H35" i="10"/>
  <c r="H39" i="13" s="1"/>
  <c r="C35" i="10"/>
  <c r="C39" i="13" s="1"/>
  <c r="N63" i="10"/>
  <c r="B52" i="10"/>
  <c r="B82" i="13" s="1"/>
  <c r="B69" i="10"/>
  <c r="M5" i="7"/>
  <c r="B12" i="7"/>
  <c r="B11" i="7" s="1"/>
  <c r="B18" i="7"/>
  <c r="B17" i="7" s="1"/>
  <c r="L17" i="7" s="1"/>
  <c r="N51" i="5"/>
  <c r="N34" i="5"/>
  <c r="N18" i="5"/>
  <c r="O84" i="9" l="1"/>
  <c r="O82" i="9"/>
  <c r="O83" i="9"/>
  <c r="O22" i="9"/>
  <c r="C37" i="13"/>
  <c r="B11" i="13"/>
  <c r="B12" i="13" s="1"/>
  <c r="D80" i="9"/>
  <c r="F80" i="9"/>
  <c r="G80" i="9"/>
  <c r="H80" i="9"/>
  <c r="I80" i="9"/>
  <c r="J80" i="9"/>
  <c r="K80" i="9"/>
  <c r="L80" i="9"/>
  <c r="M80" i="9"/>
  <c r="N80" i="9"/>
  <c r="O81" i="9"/>
  <c r="C40" i="13"/>
  <c r="E29" i="9"/>
  <c r="O28" i="9"/>
  <c r="O50" i="9"/>
  <c r="O56" i="9"/>
  <c r="B125" i="13"/>
  <c r="N106" i="13" s="1"/>
  <c r="N39" i="13"/>
  <c r="N63" i="13"/>
  <c r="N82" i="13"/>
  <c r="L18" i="7"/>
  <c r="K103" i="13"/>
  <c r="M6" i="7"/>
  <c r="L17" i="13"/>
  <c r="N96" i="13"/>
  <c r="N53" i="13"/>
  <c r="N68" i="13"/>
  <c r="N38" i="13"/>
  <c r="N25" i="13"/>
  <c r="N10" i="13"/>
  <c r="N21" i="13"/>
  <c r="M46" i="9"/>
  <c r="G46" i="9"/>
  <c r="H46" i="9"/>
  <c r="I46" i="9"/>
  <c r="J46" i="9"/>
  <c r="K46" i="9"/>
  <c r="F46" i="9"/>
  <c r="E46" i="9"/>
  <c r="C46" i="9"/>
  <c r="D46" i="9"/>
  <c r="B76" i="9"/>
  <c r="L76" i="9" s="1"/>
  <c r="J47" i="9"/>
  <c r="F47" i="9"/>
  <c r="K47" i="9"/>
  <c r="E47" i="9"/>
  <c r="D47" i="9"/>
  <c r="C47" i="9"/>
  <c r="G47" i="9"/>
  <c r="H47" i="9"/>
  <c r="I47" i="9"/>
  <c r="L11" i="7"/>
  <c r="K60" i="13" s="1"/>
  <c r="J11" i="7"/>
  <c r="I11" i="7"/>
  <c r="H11" i="7"/>
  <c r="G11" i="7"/>
  <c r="K11" i="7"/>
  <c r="N52" i="10"/>
  <c r="N35" i="10"/>
  <c r="F5" i="7"/>
  <c r="C5" i="7"/>
  <c r="K17" i="7"/>
  <c r="F79" i="9"/>
  <c r="N79" i="9"/>
  <c r="G79" i="9"/>
  <c r="H79" i="9"/>
  <c r="I79" i="9"/>
  <c r="J79" i="9"/>
  <c r="C79" i="9"/>
  <c r="K79" i="9"/>
  <c r="M79" i="9"/>
  <c r="D79" i="9"/>
  <c r="L79" i="9"/>
  <c r="E79" i="9"/>
  <c r="B75" i="9"/>
  <c r="E75" i="9" s="1"/>
  <c r="N46" i="9"/>
  <c r="L46" i="9"/>
  <c r="O21" i="9"/>
  <c r="J29" i="9"/>
  <c r="I18" i="13" s="1"/>
  <c r="K29" i="9"/>
  <c r="J18" i="13" s="1"/>
  <c r="C29" i="9"/>
  <c r="B18" i="13" s="1"/>
  <c r="N29" i="9"/>
  <c r="M18" i="13" s="1"/>
  <c r="M29" i="9"/>
  <c r="L18" i="13" s="1"/>
  <c r="F29" i="9"/>
  <c r="E18" i="13" s="1"/>
  <c r="G29" i="9"/>
  <c r="F18" i="13" s="1"/>
  <c r="H29" i="9"/>
  <c r="G18" i="13" s="1"/>
  <c r="L29" i="9"/>
  <c r="K18" i="13" s="1"/>
  <c r="O45" i="9"/>
  <c r="D29" i="9"/>
  <c r="C18" i="13" s="1"/>
  <c r="I29" i="9"/>
  <c r="H18" i="13" s="1"/>
  <c r="J5" i="7"/>
  <c r="I17" i="7"/>
  <c r="G5" i="7"/>
  <c r="O23" i="9"/>
  <c r="N85" i="9"/>
  <c r="O17" i="9"/>
  <c r="M47" i="9"/>
  <c r="K85" i="9"/>
  <c r="O18" i="9"/>
  <c r="F74" i="9"/>
  <c r="N47" i="9"/>
  <c r="D74" i="9"/>
  <c r="H74" i="9"/>
  <c r="O19" i="9"/>
  <c r="L47" i="9"/>
  <c r="C85" i="9"/>
  <c r="F77" i="9"/>
  <c r="J77" i="9"/>
  <c r="M77" i="9"/>
  <c r="C80" i="9"/>
  <c r="D77" i="9"/>
  <c r="E77" i="9"/>
  <c r="G77" i="9"/>
  <c r="M78" i="9"/>
  <c r="J85" i="9"/>
  <c r="I85" i="9"/>
  <c r="E74" i="9"/>
  <c r="E85" i="9"/>
  <c r="G74" i="9"/>
  <c r="F85" i="9"/>
  <c r="K74" i="9"/>
  <c r="L85" i="9"/>
  <c r="G78" i="9"/>
  <c r="C74" i="9"/>
  <c r="L74" i="9"/>
  <c r="N74" i="9"/>
  <c r="M85" i="9"/>
  <c r="G85" i="9"/>
  <c r="J74" i="9"/>
  <c r="H85" i="9"/>
  <c r="L78" i="9"/>
  <c r="M74" i="9"/>
  <c r="C78" i="9"/>
  <c r="E78" i="9"/>
  <c r="D78" i="9"/>
  <c r="I78" i="9"/>
  <c r="K78" i="9"/>
  <c r="O20" i="9"/>
  <c r="K77" i="9"/>
  <c r="L77" i="9"/>
  <c r="H77" i="9"/>
  <c r="N77" i="9"/>
  <c r="I77" i="9"/>
  <c r="N78" i="9"/>
  <c r="F78" i="9"/>
  <c r="J78" i="9"/>
  <c r="O51" i="9"/>
  <c r="O49" i="9"/>
  <c r="I5" i="7"/>
  <c r="N69" i="10"/>
  <c r="O48" i="9"/>
  <c r="G17" i="7"/>
  <c r="F17" i="7"/>
  <c r="N5" i="7"/>
  <c r="K5" i="7"/>
  <c r="E17" i="7"/>
  <c r="E5" i="7"/>
  <c r="D5" i="7"/>
  <c r="L5" i="7"/>
  <c r="D17" i="7"/>
  <c r="M17" i="7"/>
  <c r="H5" i="7"/>
  <c r="N11" i="7"/>
  <c r="H17" i="7"/>
  <c r="C17" i="7"/>
  <c r="J17" i="7"/>
  <c r="M11" i="7"/>
  <c r="N17" i="7"/>
  <c r="L12" i="7" l="1"/>
  <c r="D37" i="13"/>
  <c r="D40" i="13" s="1"/>
  <c r="D12" i="13" s="1"/>
  <c r="D32" i="13" s="1"/>
  <c r="C12" i="13"/>
  <c r="C32" i="13" s="1"/>
  <c r="K57" i="9"/>
  <c r="J61" i="13" s="1"/>
  <c r="O29" i="9"/>
  <c r="D57" i="9"/>
  <c r="C61" i="13" s="1"/>
  <c r="C39" i="10"/>
  <c r="C45" i="10" s="1"/>
  <c r="C81" i="13" s="1"/>
  <c r="D39" i="10"/>
  <c r="D45" i="10" s="1"/>
  <c r="D81" i="13" s="1"/>
  <c r="E39" i="10"/>
  <c r="E45" i="10" s="1"/>
  <c r="E81" i="13" s="1"/>
  <c r="F39" i="10"/>
  <c r="F45" i="10" s="1"/>
  <c r="F81" i="13" s="1"/>
  <c r="B39" i="10"/>
  <c r="B45" i="10" s="1"/>
  <c r="B81" i="13" s="1"/>
  <c r="N45" i="10"/>
  <c r="E37" i="13"/>
  <c r="E40" i="13" s="1"/>
  <c r="E11" i="13" s="1"/>
  <c r="N125" i="13"/>
  <c r="O77" i="9"/>
  <c r="O80" i="9"/>
  <c r="O78" i="9"/>
  <c r="O79" i="9"/>
  <c r="O85" i="9"/>
  <c r="N40" i="13"/>
  <c r="B80" i="13" s="1"/>
  <c r="F57" i="9"/>
  <c r="E61" i="13" s="1"/>
  <c r="M57" i="9"/>
  <c r="L61" i="13" s="1"/>
  <c r="L28" i="13"/>
  <c r="N76" i="9"/>
  <c r="N18" i="13"/>
  <c r="G12" i="7"/>
  <c r="F60" i="13"/>
  <c r="K12" i="7"/>
  <c r="J60" i="13"/>
  <c r="J71" i="13" s="1"/>
  <c r="J76" i="13" s="1"/>
  <c r="I6" i="7"/>
  <c r="H17" i="13"/>
  <c r="H28" i="13" s="1"/>
  <c r="N18" i="7"/>
  <c r="M103" i="13"/>
  <c r="D60" i="13"/>
  <c r="B60" i="13"/>
  <c r="N12" i="7"/>
  <c r="M60" i="13"/>
  <c r="E60" i="13"/>
  <c r="H6" i="7"/>
  <c r="G17" i="13"/>
  <c r="G28" i="13" s="1"/>
  <c r="G33" i="13" s="1"/>
  <c r="F6" i="7"/>
  <c r="E17" i="13"/>
  <c r="E28" i="13" s="1"/>
  <c r="N6" i="7"/>
  <c r="M17" i="13"/>
  <c r="M28" i="13" s="1"/>
  <c r="M12" i="7"/>
  <c r="L60" i="13"/>
  <c r="L6" i="7"/>
  <c r="K17" i="13"/>
  <c r="K28" i="13" s="1"/>
  <c r="H12" i="7"/>
  <c r="G60" i="13"/>
  <c r="J18" i="7"/>
  <c r="I103" i="13"/>
  <c r="D6" i="7"/>
  <c r="C17" i="13"/>
  <c r="C28" i="13" s="1"/>
  <c r="I18" i="7"/>
  <c r="H103" i="13"/>
  <c r="C60" i="13"/>
  <c r="M18" i="7"/>
  <c r="L103" i="13"/>
  <c r="D18" i="7"/>
  <c r="C103" i="13"/>
  <c r="C18" i="7"/>
  <c r="B103" i="13"/>
  <c r="J6" i="7"/>
  <c r="I17" i="13"/>
  <c r="I28" i="13" s="1"/>
  <c r="I12" i="7"/>
  <c r="H60" i="13"/>
  <c r="K6" i="7"/>
  <c r="J17" i="13"/>
  <c r="J28" i="13" s="1"/>
  <c r="K18" i="7"/>
  <c r="J103" i="13"/>
  <c r="C6" i="7"/>
  <c r="B17" i="13"/>
  <c r="B28" i="13" s="1"/>
  <c r="F18" i="7"/>
  <c r="E103" i="13"/>
  <c r="G18" i="7"/>
  <c r="F103" i="13"/>
  <c r="G6" i="7"/>
  <c r="F17" i="13"/>
  <c r="F28" i="13" s="1"/>
  <c r="F33" i="13" s="1"/>
  <c r="E6" i="7"/>
  <c r="D17" i="13"/>
  <c r="D28" i="13" s="1"/>
  <c r="H18" i="7"/>
  <c r="G103" i="13"/>
  <c r="E18" i="7"/>
  <c r="D103" i="13"/>
  <c r="J12" i="7"/>
  <c r="I60" i="13"/>
  <c r="F76" i="9"/>
  <c r="E57" i="9"/>
  <c r="D61" i="13" s="1"/>
  <c r="I57" i="9"/>
  <c r="H61" i="13" s="1"/>
  <c r="H75" i="9"/>
  <c r="H86" i="9" s="1"/>
  <c r="M76" i="9"/>
  <c r="J57" i="9"/>
  <c r="I61" i="13" s="1"/>
  <c r="K75" i="9"/>
  <c r="K86" i="9" s="1"/>
  <c r="M75" i="9"/>
  <c r="M86" i="9" s="1"/>
  <c r="E76" i="9"/>
  <c r="C57" i="9"/>
  <c r="B61" i="13" s="1"/>
  <c r="D75" i="9"/>
  <c r="D86" i="9" s="1"/>
  <c r="G76" i="9"/>
  <c r="H57" i="9"/>
  <c r="G61" i="13" s="1"/>
  <c r="K76" i="9"/>
  <c r="G57" i="9"/>
  <c r="F61" i="13" s="1"/>
  <c r="I76" i="9"/>
  <c r="C76" i="9"/>
  <c r="H76" i="9"/>
  <c r="D76" i="9"/>
  <c r="J76" i="9"/>
  <c r="J75" i="9"/>
  <c r="I75" i="9"/>
  <c r="C75" i="9"/>
  <c r="C86" i="9" s="1"/>
  <c r="L75" i="9"/>
  <c r="O46" i="9"/>
  <c r="N57" i="9"/>
  <c r="M61" i="13" s="1"/>
  <c r="G75" i="9"/>
  <c r="G86" i="9" s="1"/>
  <c r="N75" i="9"/>
  <c r="N86" i="9" s="1"/>
  <c r="F75" i="9"/>
  <c r="F86" i="9" s="1"/>
  <c r="L57" i="9"/>
  <c r="K61" i="13" s="1"/>
  <c r="K71" i="13" s="1"/>
  <c r="K76" i="13" s="1"/>
  <c r="O47" i="9"/>
  <c r="O74" i="9"/>
  <c r="O5" i="7"/>
  <c r="B53" i="14" s="1"/>
  <c r="B56" i="14" s="1"/>
  <c r="B57" i="14" s="1"/>
  <c r="E51" i="14" s="1"/>
  <c r="O17" i="7"/>
  <c r="O11" i="7"/>
  <c r="F37" i="13" l="1"/>
  <c r="F40" i="13" s="1"/>
  <c r="E12" i="13"/>
  <c r="E32" i="13" s="1"/>
  <c r="L86" i="9"/>
  <c r="K104" i="13" s="1"/>
  <c r="K114" i="13" s="1"/>
  <c r="K119" i="13" s="1"/>
  <c r="I86" i="9"/>
  <c r="J86" i="9"/>
  <c r="I104" i="13" s="1"/>
  <c r="I114" i="13" s="1"/>
  <c r="I119" i="13" s="1"/>
  <c r="E86" i="9"/>
  <c r="D104" i="13" s="1"/>
  <c r="D114" i="13" s="1"/>
  <c r="D119" i="13" s="1"/>
  <c r="B83" i="13"/>
  <c r="B54" i="13" s="1"/>
  <c r="N81" i="13"/>
  <c r="O76" i="9"/>
  <c r="O86" i="9" s="1"/>
  <c r="O75" i="9"/>
  <c r="C71" i="13"/>
  <c r="C76" i="13" s="1"/>
  <c r="B104" i="13"/>
  <c r="B114" i="13" s="1"/>
  <c r="B119" i="13" s="1"/>
  <c r="N80" i="13"/>
  <c r="M104" i="13"/>
  <c r="M114" i="13" s="1"/>
  <c r="M119" i="13" s="1"/>
  <c r="I71" i="13"/>
  <c r="I76" i="13" s="1"/>
  <c r="L71" i="13"/>
  <c r="L76" i="13" s="1"/>
  <c r="E71" i="13"/>
  <c r="E76" i="13" s="1"/>
  <c r="L104" i="13"/>
  <c r="L114" i="13" s="1"/>
  <c r="L119" i="13" s="1"/>
  <c r="D71" i="13"/>
  <c r="D76" i="13" s="1"/>
  <c r="F71" i="13"/>
  <c r="F76" i="13" s="1"/>
  <c r="E104" i="13"/>
  <c r="E114" i="13" s="1"/>
  <c r="E119" i="13" s="1"/>
  <c r="M71" i="13"/>
  <c r="M76" i="13" s="1"/>
  <c r="L33" i="13"/>
  <c r="G71" i="13"/>
  <c r="G76" i="13" s="1"/>
  <c r="B71" i="13"/>
  <c r="B76" i="13" s="1"/>
  <c r="N61" i="13"/>
  <c r="M33" i="13"/>
  <c r="H33" i="13"/>
  <c r="D33" i="13"/>
  <c r="E33" i="13"/>
  <c r="N103" i="13"/>
  <c r="N60" i="13"/>
  <c r="H71" i="13"/>
  <c r="H76" i="13" s="1"/>
  <c r="N17" i="13"/>
  <c r="K33" i="13"/>
  <c r="I33" i="13"/>
  <c r="J33" i="13"/>
  <c r="C33" i="13"/>
  <c r="G37" i="13"/>
  <c r="G40" i="13" s="1"/>
  <c r="F104" i="13"/>
  <c r="F114" i="13" s="1"/>
  <c r="F119" i="13" s="1"/>
  <c r="H104" i="13"/>
  <c r="H114" i="13" s="1"/>
  <c r="H119" i="13" s="1"/>
  <c r="G104" i="13"/>
  <c r="G114" i="13" s="1"/>
  <c r="G119" i="13" s="1"/>
  <c r="J104" i="13"/>
  <c r="J114" i="13" s="1"/>
  <c r="J119" i="13" s="1"/>
  <c r="C104" i="13"/>
  <c r="C114" i="13" s="1"/>
  <c r="C119" i="13" s="1"/>
  <c r="O57" i="9"/>
  <c r="O6" i="7"/>
  <c r="O18" i="7"/>
  <c r="O12" i="7"/>
  <c r="G11" i="13" l="1"/>
  <c r="G12" i="13" s="1"/>
  <c r="G32" i="13" s="1"/>
  <c r="F11" i="13"/>
  <c r="F12" i="13" s="1"/>
  <c r="F32" i="13" s="1"/>
  <c r="C80" i="13"/>
  <c r="C83" i="13" s="1"/>
  <c r="C54" i="13" s="1"/>
  <c r="N83" i="13"/>
  <c r="B123" i="13" s="1"/>
  <c r="N123" i="13" s="1"/>
  <c r="N126" i="13" s="1"/>
  <c r="N71" i="13"/>
  <c r="N76" i="13"/>
  <c r="N119" i="13"/>
  <c r="N104" i="13"/>
  <c r="N114" i="13" s="1"/>
  <c r="H37" i="13"/>
  <c r="H40" i="13" s="1"/>
  <c r="H12" i="13" l="1"/>
  <c r="H32" i="13" s="1"/>
  <c r="H11" i="13"/>
  <c r="B55" i="13"/>
  <c r="B75" i="13" s="1"/>
  <c r="D80" i="13"/>
  <c r="D83" i="13" s="1"/>
  <c r="D54" i="13" s="1"/>
  <c r="C55" i="13"/>
  <c r="C75" i="13" s="1"/>
  <c r="B126" i="13"/>
  <c r="B97" i="13" s="1"/>
  <c r="I37" i="13"/>
  <c r="I40" i="13" s="1"/>
  <c r="I11" i="13" l="1"/>
  <c r="I12" i="13" s="1"/>
  <c r="I32" i="13" s="1"/>
  <c r="C123" i="13"/>
  <c r="C126" i="13" s="1"/>
  <c r="C97" i="13" s="1"/>
  <c r="E80" i="13"/>
  <c r="E83" i="13" s="1"/>
  <c r="E54" i="13" s="1"/>
  <c r="D55" i="13"/>
  <c r="D75" i="13" s="1"/>
  <c r="J37" i="13"/>
  <c r="J40" i="13" s="1"/>
  <c r="J11" i="13" l="1"/>
  <c r="J12" i="13" s="1"/>
  <c r="J32" i="13" s="1"/>
  <c r="B98" i="13"/>
  <c r="B118" i="13" s="1"/>
  <c r="F80" i="13"/>
  <c r="F83" i="13" s="1"/>
  <c r="F54" i="13" s="1"/>
  <c r="D123" i="13"/>
  <c r="D126" i="13" s="1"/>
  <c r="D97" i="13" s="1"/>
  <c r="C98" i="13"/>
  <c r="C118" i="13" s="1"/>
  <c r="K37" i="13"/>
  <c r="K40" i="13" s="1"/>
  <c r="K11" i="13" l="1"/>
  <c r="K12" i="13" s="1"/>
  <c r="K32" i="13" s="1"/>
  <c r="E123" i="13"/>
  <c r="E126" i="13" s="1"/>
  <c r="E97" i="13" s="1"/>
  <c r="D98" i="13"/>
  <c r="D118" i="13" s="1"/>
  <c r="G80" i="13"/>
  <c r="G83" i="13" s="1"/>
  <c r="G54" i="13" s="1"/>
  <c r="F55" i="13"/>
  <c r="F75" i="13" s="1"/>
  <c r="E55" i="13"/>
  <c r="E75" i="13" s="1"/>
  <c r="L37" i="13"/>
  <c r="L40" i="13" s="1"/>
  <c r="L11" i="13" l="1"/>
  <c r="L12" i="13" s="1"/>
  <c r="L32" i="13" s="1"/>
  <c r="H80" i="13"/>
  <c r="H83" i="13" s="1"/>
  <c r="H54" i="13" s="1"/>
  <c r="F123" i="13"/>
  <c r="F126" i="13" s="1"/>
  <c r="F97" i="13" s="1"/>
  <c r="M37" i="13"/>
  <c r="M40" i="13" s="1"/>
  <c r="M11" i="13" l="1"/>
  <c r="M12" i="13" s="1"/>
  <c r="M32" i="13" s="1"/>
  <c r="G55" i="13"/>
  <c r="G75" i="13" s="1"/>
  <c r="E98" i="13"/>
  <c r="E118" i="13" s="1"/>
  <c r="G123" i="13"/>
  <c r="G126" i="13" s="1"/>
  <c r="G97" i="13" s="1"/>
  <c r="F98" i="13"/>
  <c r="F118" i="13" s="1"/>
  <c r="I80" i="13"/>
  <c r="I83" i="13" s="1"/>
  <c r="I54" i="13" s="1"/>
  <c r="H55" i="13"/>
  <c r="H75" i="13" s="1"/>
  <c r="J80" i="13" l="1"/>
  <c r="J83" i="13" s="1"/>
  <c r="J54" i="13" s="1"/>
  <c r="I55" i="13"/>
  <c r="I75" i="13" s="1"/>
  <c r="H123" i="13"/>
  <c r="H126" i="13" s="1"/>
  <c r="H97" i="13" s="1"/>
  <c r="G98" i="13"/>
  <c r="G118" i="13" s="1"/>
  <c r="N28" i="13"/>
  <c r="B11" i="14" s="1"/>
  <c r="B33" i="13"/>
  <c r="N33" i="13" s="1"/>
  <c r="B32" i="13"/>
  <c r="N11" i="13"/>
  <c r="N12" i="13" s="1"/>
  <c r="B10" i="14" s="1"/>
  <c r="B12" i="14" l="1"/>
  <c r="E10" i="14" s="1"/>
  <c r="B41" i="14"/>
  <c r="B44" i="14" s="1"/>
  <c r="B45" i="14" s="1"/>
  <c r="E39" i="14" s="1"/>
  <c r="H98" i="13"/>
  <c r="H118" i="13" s="1"/>
  <c r="I123" i="13"/>
  <c r="I126" i="13" s="1"/>
  <c r="I97" i="13" s="1"/>
  <c r="K80" i="13"/>
  <c r="K83" i="13" s="1"/>
  <c r="K54" i="13" s="1"/>
  <c r="J55" i="13"/>
  <c r="J75" i="13" s="1"/>
  <c r="N32" i="13"/>
  <c r="N34" i="13" s="1"/>
  <c r="B74" i="13" s="1"/>
  <c r="B34" i="13"/>
  <c r="C31" i="13" s="1"/>
  <c r="C34" i="13" s="1"/>
  <c r="D31" i="13" s="1"/>
  <c r="D34" i="13" s="1"/>
  <c r="I98" i="13" l="1"/>
  <c r="I118" i="13" s="1"/>
  <c r="J123" i="13"/>
  <c r="J126" i="13" s="1"/>
  <c r="J97" i="13" s="1"/>
  <c r="L80" i="13"/>
  <c r="L83" i="13" s="1"/>
  <c r="L54" i="13" s="1"/>
  <c r="K55" i="13"/>
  <c r="K75" i="13" s="1"/>
  <c r="E31" i="13"/>
  <c r="E34" i="13" s="1"/>
  <c r="F31" i="13" s="1"/>
  <c r="F34" i="13" s="1"/>
  <c r="G31" i="13" s="1"/>
  <c r="G34" i="13" s="1"/>
  <c r="H31" i="13" s="1"/>
  <c r="H34" i="13" s="1"/>
  <c r="I31" i="13" s="1"/>
  <c r="I34" i="13" s="1"/>
  <c r="J31" i="13" s="1"/>
  <c r="J34" i="13" s="1"/>
  <c r="K31" i="13" s="1"/>
  <c r="K34" i="13" s="1"/>
  <c r="L31" i="13" s="1"/>
  <c r="L34" i="13" s="1"/>
  <c r="M31" i="13" s="1"/>
  <c r="M34" i="13" s="1"/>
  <c r="N74" i="13"/>
  <c r="B77" i="13"/>
  <c r="C74" i="13" s="1"/>
  <c r="C77" i="13" s="1"/>
  <c r="D74" i="13" s="1"/>
  <c r="D77" i="13" s="1"/>
  <c r="E74" i="13" s="1"/>
  <c r="E77" i="13" s="1"/>
  <c r="F74" i="13" s="1"/>
  <c r="F77" i="13" s="1"/>
  <c r="G74" i="13" s="1"/>
  <c r="G77" i="13" s="1"/>
  <c r="H74" i="13" s="1"/>
  <c r="H77" i="13" s="1"/>
  <c r="I74" i="13" s="1"/>
  <c r="I77" i="13" s="1"/>
  <c r="J74" i="13" s="1"/>
  <c r="J77" i="13" s="1"/>
  <c r="K74" i="13" s="1"/>
  <c r="K77" i="13" s="1"/>
  <c r="L74" i="13" s="1"/>
  <c r="M80" i="13" l="1"/>
  <c r="M83" i="13" s="1"/>
  <c r="M54" i="13" s="1"/>
  <c r="L55" i="13"/>
  <c r="L75" i="13" s="1"/>
  <c r="L77" i="13" s="1"/>
  <c r="M74" i="13" s="1"/>
  <c r="J98" i="13"/>
  <c r="J118" i="13" s="1"/>
  <c r="K123" i="13"/>
  <c r="K126" i="13" s="1"/>
  <c r="K97" i="13" s="1"/>
  <c r="K98" i="13" l="1"/>
  <c r="K118" i="13" s="1"/>
  <c r="L123" i="13"/>
  <c r="L126" i="13" s="1"/>
  <c r="L97" i="13" s="1"/>
  <c r="M55" i="13"/>
  <c r="M75" i="13" s="1"/>
  <c r="N75" i="13" s="1"/>
  <c r="N77" i="13" s="1"/>
  <c r="B117" i="13" s="1"/>
  <c r="N54" i="13"/>
  <c r="N55" i="13" s="1"/>
  <c r="B26" i="14" s="1"/>
  <c r="B28" i="14" s="1"/>
  <c r="E26" i="14" s="1"/>
  <c r="B120" i="13" l="1"/>
  <c r="C117" i="13" s="1"/>
  <c r="C120" i="13" s="1"/>
  <c r="D117" i="13" s="1"/>
  <c r="D120" i="13" s="1"/>
  <c r="E117" i="13" s="1"/>
  <c r="E120" i="13" s="1"/>
  <c r="F117" i="13" s="1"/>
  <c r="F120" i="13" s="1"/>
  <c r="G117" i="13" s="1"/>
  <c r="G120" i="13" s="1"/>
  <c r="H117" i="13" s="1"/>
  <c r="H120" i="13" s="1"/>
  <c r="I117" i="13" s="1"/>
  <c r="I120" i="13" s="1"/>
  <c r="J117" i="13" s="1"/>
  <c r="J120" i="13" s="1"/>
  <c r="K117" i="13" s="1"/>
  <c r="K120" i="13" s="1"/>
  <c r="L117" i="13" s="1"/>
  <c r="N117" i="13"/>
  <c r="L98" i="13"/>
  <c r="L118" i="13" s="1"/>
  <c r="M123" i="13"/>
  <c r="M126" i="13" s="1"/>
  <c r="M97" i="13" s="1"/>
  <c r="M77" i="13"/>
  <c r="M98" i="13" l="1"/>
  <c r="M118" i="13" s="1"/>
  <c r="N118" i="13" s="1"/>
  <c r="N120" i="13" s="1"/>
  <c r="N97" i="13"/>
  <c r="N98" i="13" s="1"/>
  <c r="L120" i="13"/>
  <c r="M117" i="13" s="1"/>
  <c r="M120"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Nigel Allen</author>
    <author>Jeanette MacGregor</author>
  </authors>
  <commentList>
    <comment ref="A10" authorId="0" shapeId="0" xr:uid="{2CC68044-3E10-4D34-B397-1D1D3E311103}">
      <text>
        <r>
          <rPr>
            <b/>
            <sz val="9"/>
            <color indexed="81"/>
            <rFont val="Tahoma"/>
            <family val="2"/>
          </rPr>
          <t>Nigel Allen:</t>
        </r>
        <r>
          <rPr>
            <sz val="9"/>
            <color indexed="81"/>
            <rFont val="Tahoma"/>
            <family val="2"/>
          </rPr>
          <t xml:space="preserve">
Average costs = 2.5% x Income</t>
        </r>
      </text>
    </comment>
    <comment ref="A11" authorId="0" shapeId="0" xr:uid="{72F8B1AC-1210-4D25-902B-79161EABE00E}">
      <text>
        <r>
          <rPr>
            <b/>
            <sz val="9"/>
            <color indexed="81"/>
            <rFont val="Tahoma"/>
            <family val="2"/>
          </rPr>
          <t>Nigel Allen:</t>
        </r>
        <r>
          <rPr>
            <sz val="9"/>
            <color indexed="81"/>
            <rFont val="Tahoma"/>
            <family val="2"/>
          </rPr>
          <t xml:space="preserve">
2.6% of Restricted funds</t>
        </r>
      </text>
    </comment>
    <comment ref="D20" authorId="0" shapeId="0" xr:uid="{F9118D65-2636-4493-9C53-3E2FB3B74671}">
      <text>
        <r>
          <rPr>
            <b/>
            <sz val="9"/>
            <color indexed="81"/>
            <rFont val="Tahoma"/>
            <family val="2"/>
          </rPr>
          <t>Nigel Allen:</t>
        </r>
        <r>
          <rPr>
            <sz val="9"/>
            <color indexed="81"/>
            <rFont val="Tahoma"/>
            <family val="2"/>
          </rPr>
          <t xml:space="preserve">
Architect</t>
        </r>
      </text>
    </comment>
    <comment ref="C25" authorId="0" shapeId="0" xr:uid="{33B9209E-D15C-4396-B27E-CE6CE468A18F}">
      <text>
        <r>
          <rPr>
            <b/>
            <sz val="9"/>
            <color indexed="81"/>
            <rFont val="Tahoma"/>
            <family val="2"/>
          </rPr>
          <t>Nigel Allen:</t>
        </r>
        <r>
          <rPr>
            <sz val="9"/>
            <color indexed="81"/>
            <rFont val="Tahoma"/>
            <family val="2"/>
          </rPr>
          <t xml:space="preserve">
Total of transfers from other accounts</t>
        </r>
      </text>
    </comment>
    <comment ref="A53" authorId="0" shapeId="0" xr:uid="{F7286520-963F-4E72-8E16-3BD875195D2D}">
      <text>
        <r>
          <rPr>
            <b/>
            <sz val="9"/>
            <color indexed="81"/>
            <rFont val="Tahoma"/>
            <family val="2"/>
          </rPr>
          <t>Nigel Allen:</t>
        </r>
        <r>
          <rPr>
            <sz val="9"/>
            <color indexed="81"/>
            <rFont val="Tahoma"/>
            <family val="2"/>
          </rPr>
          <t xml:space="preserve">
Average costs = 2.5% x Income</t>
        </r>
      </text>
    </comment>
    <comment ref="A54" authorId="0" shapeId="0" xr:uid="{6A5D6AC5-5321-4470-92C5-48A77CC6530F}">
      <text>
        <r>
          <rPr>
            <b/>
            <sz val="9"/>
            <color indexed="81"/>
            <rFont val="Tahoma"/>
            <family val="2"/>
          </rPr>
          <t>Nigel Allen:</t>
        </r>
        <r>
          <rPr>
            <sz val="9"/>
            <color indexed="81"/>
            <rFont val="Tahoma"/>
            <family val="2"/>
          </rPr>
          <t xml:space="preserve">
2.6% of Restricted funds</t>
        </r>
      </text>
    </comment>
    <comment ref="H65" authorId="0" shapeId="0" xr:uid="{A594B546-0704-45E8-8BC2-DADFF1F72AE6}">
      <text>
        <r>
          <rPr>
            <b/>
            <sz val="9"/>
            <color indexed="81"/>
            <rFont val="Tahoma"/>
            <family val="2"/>
          </rPr>
          <t>Nigel Allen:</t>
        </r>
        <r>
          <rPr>
            <sz val="9"/>
            <color indexed="81"/>
            <rFont val="Tahoma"/>
            <family val="2"/>
          </rPr>
          <t xml:space="preserve">
New Chairs</t>
        </r>
      </text>
    </comment>
    <comment ref="I65" authorId="1" shapeId="0" xr:uid="{3E8EE3CA-28F2-43CA-B24C-5094144119B2}">
      <text>
        <r>
          <rPr>
            <b/>
            <sz val="9"/>
            <color indexed="81"/>
            <rFont val="Tahoma"/>
            <charset val="1"/>
          </rPr>
          <t>Jeanette MacGregor:</t>
        </r>
        <r>
          <rPr>
            <sz val="9"/>
            <color indexed="81"/>
            <rFont val="Tahoma"/>
            <charset val="1"/>
          </rPr>
          <t xml:space="preserve">
Projector &amp; screen</t>
        </r>
      </text>
    </comment>
    <comment ref="A96" authorId="0" shapeId="0" xr:uid="{F313B382-ED32-47DB-82AF-8BAB21B44986}">
      <text>
        <r>
          <rPr>
            <b/>
            <sz val="9"/>
            <color indexed="81"/>
            <rFont val="Tahoma"/>
            <family val="2"/>
          </rPr>
          <t>Nigel Allen:</t>
        </r>
        <r>
          <rPr>
            <sz val="9"/>
            <color indexed="81"/>
            <rFont val="Tahoma"/>
            <family val="2"/>
          </rPr>
          <t xml:space="preserve">
Average costs = 2.5% x Income</t>
        </r>
      </text>
    </comment>
    <comment ref="A97" authorId="0" shapeId="0" xr:uid="{62B54A93-6959-4897-9CA0-0DF72D92DE3B}">
      <text>
        <r>
          <rPr>
            <b/>
            <sz val="9"/>
            <color indexed="81"/>
            <rFont val="Tahoma"/>
            <family val="2"/>
          </rPr>
          <t>Nigel Allen:</t>
        </r>
        <r>
          <rPr>
            <sz val="9"/>
            <color indexed="81"/>
            <rFont val="Tahoma"/>
            <family val="2"/>
          </rPr>
          <t xml:space="preserve">
2.6% of Restricted funds</t>
        </r>
      </text>
    </comment>
    <comment ref="I110" authorId="1" shapeId="0" xr:uid="{D46AA9B4-2997-4BB9-998D-D9B261EAD7F8}">
      <text>
        <r>
          <rPr>
            <b/>
            <sz val="9"/>
            <color indexed="81"/>
            <rFont val="Tahoma"/>
            <family val="2"/>
          </rPr>
          <t>Jeanette MacGregor:</t>
        </r>
        <r>
          <rPr>
            <sz val="9"/>
            <color indexed="81"/>
            <rFont val="Tahoma"/>
            <family val="2"/>
          </rPr>
          <t xml:space="preserve">
Wix fee for the next 3 years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Jeanette MacGregor</author>
  </authors>
  <commentList>
    <comment ref="G10" authorId="0" shapeId="0" xr:uid="{3D2FF692-E44E-446D-A2D2-9C3B04E7988F}">
      <text>
        <r>
          <rPr>
            <b/>
            <sz val="9"/>
            <color indexed="81"/>
            <rFont val="Tahoma"/>
            <family val="2"/>
          </rPr>
          <t>Jeanette MacGregor:</t>
        </r>
        <r>
          <rPr>
            <sz val="9"/>
            <color indexed="81"/>
            <rFont val="Tahoma"/>
            <family val="2"/>
          </rPr>
          <t xml:space="preserve">
One off cost to reduce Leylandii to manageable height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Nigel Allen</author>
  </authors>
  <commentList>
    <comment ref="C40" authorId="0" shapeId="0" xr:uid="{A2D6B801-DD08-4813-9D2B-CD4C50C436F3}">
      <text>
        <r>
          <rPr>
            <b/>
            <sz val="9"/>
            <color indexed="81"/>
            <rFont val="Tahoma"/>
            <family val="2"/>
          </rPr>
          <t>Nigel Allen:</t>
        </r>
        <r>
          <rPr>
            <sz val="9"/>
            <color indexed="81"/>
            <rFont val="Tahoma"/>
            <family val="2"/>
          </rPr>
          <t xml:space="preserve">
Architects Fees £4400
Legal Fees £5500
Contract Insurance £500
Rent £750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Jeanette MacGregor</author>
  </authors>
  <commentList>
    <comment ref="B11" authorId="0" shapeId="0" xr:uid="{B0048665-B8AD-440D-865B-46C6BE4642A8}">
      <text>
        <r>
          <rPr>
            <b/>
            <sz val="9"/>
            <color indexed="81"/>
            <rFont val="Tahoma"/>
            <family val="2"/>
          </rPr>
          <t>Jeanette MacGregor:</t>
        </r>
        <r>
          <rPr>
            <sz val="9"/>
            <color indexed="81"/>
            <rFont val="Tahoma"/>
            <family val="2"/>
          </rPr>
          <t xml:space="preserve">
Less project costs and transfers</t>
        </r>
      </text>
    </comment>
    <comment ref="B27" authorId="0" shapeId="0" xr:uid="{495B7F60-80D7-4BB9-BD32-49132B2FF080}">
      <text>
        <r>
          <rPr>
            <b/>
            <sz val="9"/>
            <color indexed="81"/>
            <rFont val="Tahoma"/>
            <family val="2"/>
          </rPr>
          <t>Jeanette MacGregor:</t>
        </r>
        <r>
          <rPr>
            <sz val="9"/>
            <color indexed="81"/>
            <rFont val="Tahoma"/>
            <family val="2"/>
          </rPr>
          <t xml:space="preserve">
Less project costs and transfers</t>
        </r>
      </text>
    </comment>
    <comment ref="B40" authorId="0" shapeId="0" xr:uid="{E54E6510-2A2E-4080-B507-6FEBAC5AC57B}">
      <text>
        <r>
          <rPr>
            <b/>
            <sz val="9"/>
            <color indexed="81"/>
            <rFont val="Tahoma"/>
            <family val="2"/>
          </rPr>
          <t>Jeanette MacGregor:</t>
        </r>
        <r>
          <rPr>
            <sz val="9"/>
            <color indexed="81"/>
            <rFont val="Tahoma"/>
            <family val="2"/>
          </rPr>
          <t xml:space="preserve">
£10 for residents, £12 for non-residents</t>
        </r>
      </text>
    </comment>
    <comment ref="B41" authorId="0" shapeId="0" xr:uid="{EC444663-579A-458C-A9AF-D4A958A2C159}">
      <text>
        <r>
          <rPr>
            <b/>
            <sz val="9"/>
            <color indexed="81"/>
            <rFont val="Tahoma"/>
            <family val="2"/>
          </rPr>
          <t>Jeanette MacGregor:</t>
        </r>
        <r>
          <rPr>
            <sz val="9"/>
            <color indexed="81"/>
            <rFont val="Tahoma"/>
            <family val="2"/>
          </rPr>
          <t xml:space="preserve">
Expenditure forecast/365/8</t>
        </r>
      </text>
    </comment>
  </commentList>
</comments>
</file>

<file path=xl/sharedStrings.xml><?xml version="1.0" encoding="utf-8"?>
<sst xmlns="http://schemas.openxmlformats.org/spreadsheetml/2006/main" count="449" uniqueCount="199">
  <si>
    <t>Other</t>
  </si>
  <si>
    <t>Insurance</t>
  </si>
  <si>
    <t>Total</t>
  </si>
  <si>
    <t>2023/24</t>
  </si>
  <si>
    <t>2024/25</t>
  </si>
  <si>
    <t>2025/26</t>
  </si>
  <si>
    <t>2026/27</t>
  </si>
  <si>
    <t>Income</t>
  </si>
  <si>
    <t>Total Income</t>
  </si>
  <si>
    <t>Hall Rental</t>
  </si>
  <si>
    <t>Pop-up-Pub</t>
  </si>
  <si>
    <t>Electricity Meter</t>
  </si>
  <si>
    <t>Curry Night</t>
  </si>
  <si>
    <t>Quiz Night</t>
  </si>
  <si>
    <t>Expenditure</t>
  </si>
  <si>
    <t>Total Expenditure</t>
  </si>
  <si>
    <t>MBC Licence</t>
  </si>
  <si>
    <t>Professional Fees</t>
  </si>
  <si>
    <t>Electricity &amp; Logs</t>
  </si>
  <si>
    <t>Cleaning and Maintenance</t>
  </si>
  <si>
    <t>Bank Charges</t>
  </si>
  <si>
    <t>Opening Bank Balance</t>
  </si>
  <si>
    <t>Closing Bank Balance</t>
  </si>
  <si>
    <t>Year</t>
  </si>
  <si>
    <t>Reading Group</t>
  </si>
  <si>
    <t>History Group</t>
  </si>
  <si>
    <t>New Leaf Triangle</t>
  </si>
  <si>
    <t>NGS Open Gardens</t>
  </si>
  <si>
    <t>Melton BC Polling Day</t>
  </si>
  <si>
    <t>Eaton PC</t>
  </si>
  <si>
    <t>Pop-up-Pubs</t>
  </si>
  <si>
    <t>Bar Income</t>
  </si>
  <si>
    <t>Gross Profit</t>
  </si>
  <si>
    <t>Supplies cost</t>
  </si>
  <si>
    <t>Parties</t>
  </si>
  <si>
    <t>Assumptions</t>
  </si>
  <si>
    <t>Cost %</t>
  </si>
  <si>
    <t>Total Cost</t>
  </si>
  <si>
    <t>Bank Interest</t>
  </si>
  <si>
    <t>Funding &amp; Capital Expenditure</t>
  </si>
  <si>
    <t>Total Funding</t>
  </si>
  <si>
    <t>Eaton Parish Council</t>
  </si>
  <si>
    <t>Sundries</t>
  </si>
  <si>
    <t>Events</t>
  </si>
  <si>
    <t>Event Costs</t>
  </si>
  <si>
    <t>Pop-up-Pub Costs</t>
  </si>
  <si>
    <t>Cleaning &amp; Maintenance</t>
  </si>
  <si>
    <t>Cleaning</t>
  </si>
  <si>
    <t>Gutters &amp; Drains</t>
  </si>
  <si>
    <t>Chimney Sweep</t>
  </si>
  <si>
    <t>PAT Testing</t>
  </si>
  <si>
    <t>Grass cutting</t>
  </si>
  <si>
    <t>EICR Report</t>
  </si>
  <si>
    <t>Village Beakfast</t>
  </si>
  <si>
    <t>Village Open Day</t>
  </si>
  <si>
    <t>Hedge cutting</t>
  </si>
  <si>
    <t>Supplies</t>
  </si>
  <si>
    <t>Melton Building Society</t>
  </si>
  <si>
    <t>Shires Community Grant</t>
  </si>
  <si>
    <t>Seniors Lunch</t>
  </si>
  <si>
    <t>Theme Night</t>
  </si>
  <si>
    <t>Coffee &amp; Chat</t>
  </si>
  <si>
    <t>Village 100 Club</t>
  </si>
  <si>
    <t>Fixtures &amp; Fittings</t>
  </si>
  <si>
    <t>Restricted Account</t>
  </si>
  <si>
    <t>Transfer to Restricted a/c</t>
  </si>
  <si>
    <t>Samworth Foundation</t>
  </si>
  <si>
    <t>Weddings &amp; Wakes</t>
  </si>
  <si>
    <t>Yoga</t>
  </si>
  <si>
    <t>MBC Rural Food Hub</t>
  </si>
  <si>
    <t>Refurbishment/Extension</t>
  </si>
  <si>
    <t>Book Sale</t>
  </si>
  <si>
    <t>Electrical Repairs</t>
  </si>
  <si>
    <t>Fire Safety</t>
  </si>
  <si>
    <t>Cash flow Forecast</t>
  </si>
  <si>
    <t>Friends of Goadby Marwood Village Hall</t>
  </si>
  <si>
    <t>Total Receipts</t>
  </si>
  <si>
    <t>Total Payments</t>
  </si>
  <si>
    <t>2024-25</t>
  </si>
  <si>
    <t>2025-26</t>
  </si>
  <si>
    <t>General Expenditure</t>
  </si>
  <si>
    <t>2026-27</t>
  </si>
  <si>
    <t>Main Hall Heating</t>
  </si>
  <si>
    <t>Architects Fees</t>
  </si>
  <si>
    <t>Legal Fees</t>
  </si>
  <si>
    <t>Movie Night</t>
  </si>
  <si>
    <t>Childrens Matinee</t>
  </si>
  <si>
    <t>Live Music</t>
  </si>
  <si>
    <t>Other Grants/Funding</t>
  </si>
  <si>
    <t>New User Group 1</t>
  </si>
  <si>
    <t>New User Group 2</t>
  </si>
  <si>
    <t>New User Group 3</t>
  </si>
  <si>
    <t>COF Capital Grant</t>
  </si>
  <si>
    <t>COF Revenue Grant</t>
  </si>
  <si>
    <t>Architects Fees (2%)</t>
  </si>
  <si>
    <t>Contingency (10%)</t>
  </si>
  <si>
    <t>Project Expenditure</t>
  </si>
  <si>
    <t>Trading Income</t>
  </si>
  <si>
    <t>Funds from General a/c + Grants</t>
  </si>
  <si>
    <t>Easyfunding contribution</t>
  </si>
  <si>
    <t>Acre Loan</t>
  </si>
  <si>
    <t>Contract Works Insurance</t>
  </si>
  <si>
    <t>Combined Treasurers Account &amp; Instant Access Account</t>
  </si>
  <si>
    <t>Loan Interest &amp; Repayments</t>
  </si>
  <si>
    <t>'What If' Scenarios</t>
  </si>
  <si>
    <t xml:space="preserve">    Effect of 10, 20, &amp; 30% decrease / increase in expenditure on surplus / deficit (year 1)</t>
  </si>
  <si>
    <t>-30%</t>
  </si>
  <si>
    <t>-20%</t>
  </si>
  <si>
    <t>-10%</t>
  </si>
  <si>
    <t>Forecast</t>
  </si>
  <si>
    <t>+10%</t>
  </si>
  <si>
    <t>+20%</t>
  </si>
  <si>
    <t>+30%</t>
  </si>
  <si>
    <t>Income (forecast)</t>
  </si>
  <si>
    <t>Expenditure (forecast)</t>
  </si>
  <si>
    <t>Surplus / deficit</t>
  </si>
  <si>
    <t>Hall rental (hours per year)</t>
  </si>
  <si>
    <t>Hall costs (per operating hour)</t>
  </si>
  <si>
    <t>charged</t>
  </si>
  <si>
    <t>per hr</t>
  </si>
  <si>
    <t>Revenue</t>
  </si>
  <si>
    <t>Cost</t>
  </si>
  <si>
    <t>Profit</t>
  </si>
  <si>
    <t>No of PUPs held per year</t>
  </si>
  <si>
    <t>No of PUPs per year</t>
  </si>
  <si>
    <t>Average income per event</t>
  </si>
  <si>
    <t>Average cost per event</t>
  </si>
  <si>
    <t>per PUP</t>
  </si>
  <si>
    <t>This scenario examines our day to day running costs excluding grant income and project specific expenditure</t>
  </si>
  <si>
    <t>-12</t>
  </si>
  <si>
    <t>-24</t>
  </si>
  <si>
    <t>+12</t>
  </si>
  <si>
    <t>+24</t>
  </si>
  <si>
    <t>Av price</t>
  </si>
  <si>
    <t>Hall rental (average price per hour)</t>
  </si>
  <si>
    <t>Forecast item</t>
  </si>
  <si>
    <t>2024/2025</t>
  </si>
  <si>
    <t>2025/2026</t>
  </si>
  <si>
    <t>Bank interest</t>
  </si>
  <si>
    <t>Electricity metre income</t>
  </si>
  <si>
    <t>Event costs</t>
  </si>
  <si>
    <t>Cost for 23/24 plus estimated increase of 5%</t>
  </si>
  <si>
    <t>Hall rental income</t>
  </si>
  <si>
    <t>Based on analysis of rentals in 23/24, no increase in fees</t>
  </si>
  <si>
    <t>Pop Up Pub costs</t>
  </si>
  <si>
    <t>Income from Pop Up Pubs</t>
  </si>
  <si>
    <t>Income from 100 Club and Easyfunding</t>
  </si>
  <si>
    <t>Based on analysis of rentals in 23/24, no increase in fees. Reduction in hours due to building works April to July</t>
  </si>
  <si>
    <t>As for 25/26 - no increase</t>
  </si>
  <si>
    <t>Rate as for 23/24</t>
  </si>
  <si>
    <t>Bank charges</t>
  </si>
  <si>
    <t>Based on costs in 23/24</t>
  </si>
  <si>
    <t>2.5% of income from PUPS, events and hall rental, based
on figures from 23/24</t>
  </si>
  <si>
    <t>2.5% of income from PUPS, events and hall rental based
on figures from 23/24</t>
  </si>
  <si>
    <t>Based on historical data from 23/24</t>
  </si>
  <si>
    <t>Event costs are calculated as a percentage of forecasted income based on figures from the same or similar event held in 23/24</t>
  </si>
  <si>
    <t>Cost for 24/25 plus estimated increase of 5%</t>
  </si>
  <si>
    <t>Cost for 25/26 plus estimated increase of 5%</t>
  </si>
  <si>
    <t xml:space="preserve">Insurance cost </t>
  </si>
  <si>
    <t>Increase in rate of £5</t>
  </si>
  <si>
    <t>Based on 23/24 cost plus one off cost for tree surgeon
to reduce Leylandii to manageable height</t>
  </si>
  <si>
    <t>Cost for 24/25 plus estimated increase of 4%</t>
  </si>
  <si>
    <t>Cost for 25/26 plus estimated increase of 4%</t>
  </si>
  <si>
    <t>Three-Year Income, Expenditure and Cash Flow Forecast</t>
  </si>
  <si>
    <t>Calculated as 65% of forecasted income based 
on historical cost data from 23/24</t>
  </si>
  <si>
    <t>Other general maintenance costs</t>
  </si>
  <si>
    <t>Income from events</t>
  </si>
  <si>
    <t>Based on amount raised at the same or similar event 
in 23/24</t>
  </si>
  <si>
    <t>Introduction</t>
  </si>
  <si>
    <t>Electricity &amp; log costs</t>
  </si>
  <si>
    <t>Cleaning costs</t>
  </si>
  <si>
    <t xml:space="preserve">Rent </t>
  </si>
  <si>
    <t>Cost based on agreed Heads of Terms for lease</t>
  </si>
  <si>
    <t>2026/2027</t>
  </si>
  <si>
    <t>Based on fee quote from Simon Middlecote Architecture</t>
  </si>
  <si>
    <t>Architect fees (project cost)</t>
  </si>
  <si>
    <t>Building work complete - no further fees</t>
  </si>
  <si>
    <t>No further legal work anticipated</t>
  </si>
  <si>
    <t>Based on estimates from Lee Bolton Monier-Williams
(solicitors for the PCC) and Lathams (solicitors for FoGMVH)</t>
  </si>
  <si>
    <t>Friends of Goadby Marwood Village Hall (FoGMVH) operate and maintain the village hall for the benefit of residents and other hall users. Income is 
generated by hiring out the village hall to local groups and to private individuls for weddings, wakes and other private parties. Additional income is generated by FoGMVH organised events such as our Pop-Up-Pubs, social evenings and village Open Days. Income is supplemented by other fundraising initiatives such as our 100 Club lottery draw and via Easyfundraising.com.
In most cases our forecasts are based on historical operating income and expenditure for FY 2023/2024.
Balances assume receipt of a loan for £11,000 and a successful outcome to our application to the Community Ownership Fund for £191,000 capital funding to pay for essential repairs, and extension and renovation of the building, and a revenue grant of £11,150 to pay for legal fees, architect fees, building contract insurance and rent.
We have assumed that building works will take place between April and July 2025 and that this will necessitate closure of the hall thus impacting income generation from hall hire and some events.</t>
  </si>
  <si>
    <t xml:space="preserve">Friends of Goadby Marwood Village Hall  </t>
  </si>
  <si>
    <t>Loan repayments (capital + interest)</t>
  </si>
  <si>
    <t>2.6% of restricted funds held in interest bearing account</t>
  </si>
  <si>
    <t>Rent</t>
  </si>
  <si>
    <t>Rental increased to £12 for residents and £14 for 
non-residents</t>
  </si>
  <si>
    <t>Based on 5.1% interest for a term of 5 years</t>
  </si>
  <si>
    <t>Energy efficient heating installed offsetting any increase 
in cost from 23/24</t>
  </si>
  <si>
    <t>Website</t>
  </si>
  <si>
    <t>Figures based on historical data from 23/24</t>
  </si>
  <si>
    <t>Reduction in PUP number due to building works. Increase in prices post building works and anticipated increase in attendance</t>
  </si>
  <si>
    <t>Income as for 25/26 (post building work)</t>
  </si>
  <si>
    <t>Legal fees (project cost)</t>
  </si>
  <si>
    <t xml:space="preserve">4. Effect of 10, 20 and 30% decrease / increase in expenditure on Open Day profit </t>
  </si>
  <si>
    <t xml:space="preserve">    Effect of 10, 20 and 30% decrease / increase in income on Open Day profit </t>
  </si>
  <si>
    <t xml:space="preserve">3. Effect of PUP income and number of PUPs on PUP profit </t>
  </si>
  <si>
    <t xml:space="preserve">2. Effect of changes in hall rental costs and hours sold to user groups on rental profit </t>
  </si>
  <si>
    <t>1a. Effect of 10, 20, &amp; 30% decrease / increase in income on surplus / deficit (year 1)</t>
  </si>
  <si>
    <t>1b. Effect of 10, 20, &amp; 30% decrease / increase in income on surplus / deficit (year 2)</t>
  </si>
  <si>
    <t xml:space="preserve">    Effect of 10, 20, &amp; 30% decrease / increase in expenditure on surplus / deficit (year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</si>
</sst>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164" formatCode="0.0%"/>
    <numFmt numFmtId="165" formatCode="&quot;£&quot;#,##0"/>
    <numFmt numFmtId="166" formatCode="&quot;£&quot;#,##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4"/>
      <color theme="1"/>
      <name val="Calibri"/>
      <family val="2"/>
      <scheme val="minor"/>
    </font>
    <font>
      <sz val="8"/>
      <name val="Calibri"/>
      <family val="2"/>
      <scheme val="minor"/>
    </font>
    <font>
      <b/>
      <sz val="12"/>
      <color theme="1"/>
      <name val="Calibri"/>
      <family val="2"/>
      <scheme val="minor"/>
    </font>
    <font>
      <b/>
      <sz val="11"/>
      <name val="Calibri"/>
      <family val="2"/>
      <scheme val="minor"/>
    </font>
    <font>
      <sz val="11"/>
      <color theme="0" tint="-0.249977111117893"/>
      <name val="Calibri"/>
      <family val="2"/>
      <scheme val="minor"/>
    </font>
    <font>
      <sz val="10"/>
      <color theme="1"/>
      <name val="Calibri"/>
      <family val="2"/>
      <scheme val="minor"/>
    </font>
    <font>
      <sz val="11"/>
      <name val="Calibri"/>
      <family val="2"/>
      <scheme val="minor"/>
    </font>
    <font>
      <sz val="9"/>
      <name val="Calibri"/>
      <family val="2"/>
      <scheme val="minor"/>
    </font>
    <font>
      <b/>
      <sz val="16"/>
      <color theme="1"/>
      <name val="Calibri"/>
      <family val="2"/>
      <scheme val="minor"/>
    </font>
    <font>
      <b/>
      <i/>
      <sz val="12"/>
      <color theme="1"/>
      <name val="Calibri"/>
      <family val="2"/>
      <scheme val="minor"/>
    </font>
    <font>
      <sz val="12"/>
      <color theme="1"/>
      <name val="Calibri"/>
      <family val="2"/>
      <scheme val="minor"/>
    </font>
    <font>
      <sz val="9"/>
      <color indexed="81"/>
      <name val="Tahoma"/>
      <family val="2"/>
    </font>
    <font>
      <b/>
      <sz val="9"/>
      <color indexed="81"/>
      <name val="Tahoma"/>
      <family val="2"/>
    </font>
    <font>
      <sz val="11"/>
      <color rgb="FFFF0000"/>
      <name val="Calibri"/>
      <family val="2"/>
      <scheme val="minor"/>
    </font>
    <font>
      <u/>
      <sz val="11"/>
      <color theme="1"/>
      <name val="Calibri"/>
      <family val="2"/>
      <scheme val="minor"/>
    </font>
    <font>
      <sz val="72"/>
      <color theme="1"/>
      <name val="Calibri"/>
      <family val="2"/>
      <scheme val="minor"/>
    </font>
    <font>
      <sz val="11"/>
      <color rgb="FFC00000"/>
      <name val="Calibri"/>
      <family val="2"/>
      <scheme val="minor"/>
    </font>
    <font>
      <sz val="11"/>
      <color rgb="FF00B050"/>
      <name val="Calibri"/>
      <family val="2"/>
      <scheme val="minor"/>
    </font>
    <font>
      <b/>
      <sz val="11"/>
      <color rgb="FF00B050"/>
      <name val="Calibri"/>
      <family val="2"/>
      <scheme val="minor"/>
    </font>
    <font>
      <sz val="9"/>
      <color indexed="81"/>
      <name val="Tahoma"/>
      <charset val="1"/>
    </font>
    <font>
      <b/>
      <sz val="9"/>
      <color indexed="81"/>
      <name val="Tahoma"/>
      <charset val="1"/>
    </font>
  </fonts>
  <fills count="9">
    <fill>
      <patternFill patternType="none"/>
    </fill>
    <fill>
      <patternFill patternType="gray125"/>
    </fill>
    <fill>
      <patternFill patternType="solid">
        <fgColor theme="0" tint="-0.14999847407452621"/>
        <bgColor indexed="64"/>
      </patternFill>
    </fill>
    <fill>
      <patternFill patternType="lightGray"/>
    </fill>
    <fill>
      <patternFill patternType="lightGray">
        <bgColor theme="0" tint="-0.14999847407452621"/>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D9D9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medium">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double">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108">
    <xf numFmtId="0" fontId="0" fillId="0" borderId="0" xfId="0"/>
    <xf numFmtId="0" fontId="4" fillId="0" borderId="0" xfId="0" applyFont="1"/>
    <xf numFmtId="0" fontId="0" fillId="0" borderId="0" xfId="0" applyAlignment="1">
      <alignment horizontal="center"/>
    </xf>
    <xf numFmtId="0" fontId="6" fillId="0" borderId="0" xfId="0" applyFont="1"/>
    <xf numFmtId="17" fontId="7" fillId="2" borderId="1" xfId="0" applyNumberFormat="1" applyFont="1" applyFill="1" applyBorder="1" applyAlignment="1">
      <alignment horizontal="right"/>
    </xf>
    <xf numFmtId="0" fontId="7" fillId="2" borderId="1" xfId="0" applyFont="1" applyFill="1" applyBorder="1" applyAlignment="1">
      <alignment horizontal="right"/>
    </xf>
    <xf numFmtId="0" fontId="0" fillId="0" borderId="1" xfId="0" applyBorder="1"/>
    <xf numFmtId="1" fontId="0" fillId="0" borderId="0" xfId="0" applyNumberFormat="1"/>
    <xf numFmtId="1" fontId="0" fillId="0" borderId="1" xfId="0" applyNumberFormat="1" applyBorder="1"/>
    <xf numFmtId="0" fontId="2" fillId="2" borderId="1" xfId="0" applyFont="1" applyFill="1" applyBorder="1"/>
    <xf numFmtId="0" fontId="2" fillId="2" borderId="4" xfId="0" applyFont="1" applyFill="1" applyBorder="1"/>
    <xf numFmtId="1" fontId="0" fillId="2" borderId="4" xfId="0" applyNumberFormat="1" applyFill="1" applyBorder="1"/>
    <xf numFmtId="0" fontId="2" fillId="2" borderId="1" xfId="0" applyFont="1" applyFill="1" applyBorder="1" applyAlignment="1">
      <alignment horizontal="center"/>
    </xf>
    <xf numFmtId="0" fontId="0" fillId="0" borderId="1" xfId="0" applyBorder="1" applyAlignment="1">
      <alignment horizontal="center"/>
    </xf>
    <xf numFmtId="9" fontId="2" fillId="2" borderId="4" xfId="1" applyFont="1" applyFill="1" applyBorder="1" applyAlignment="1">
      <alignment horizontal="center"/>
    </xf>
    <xf numFmtId="9" fontId="8" fillId="0" borderId="1" xfId="1" applyFont="1" applyFill="1" applyBorder="1" applyAlignment="1">
      <alignment horizontal="center"/>
    </xf>
    <xf numFmtId="0" fontId="2" fillId="2" borderId="5" xfId="0" applyFont="1" applyFill="1" applyBorder="1"/>
    <xf numFmtId="0" fontId="2" fillId="2" borderId="6" xfId="0" applyFont="1" applyFill="1" applyBorder="1"/>
    <xf numFmtId="0" fontId="0" fillId="0" borderId="7" xfId="0" applyBorder="1"/>
    <xf numFmtId="0" fontId="0" fillId="0" borderId="2" xfId="0" applyBorder="1"/>
    <xf numFmtId="0" fontId="0" fillId="0" borderId="3" xfId="0" applyBorder="1"/>
    <xf numFmtId="9" fontId="9" fillId="0" borderId="1" xfId="1" applyFont="1" applyFill="1" applyBorder="1" applyAlignment="1">
      <alignment horizontal="center"/>
    </xf>
    <xf numFmtId="1" fontId="0" fillId="3" borderId="1" xfId="0" applyNumberFormat="1" applyFill="1" applyBorder="1"/>
    <xf numFmtId="0" fontId="0" fillId="3" borderId="1" xfId="0" applyFill="1" applyBorder="1"/>
    <xf numFmtId="0" fontId="10" fillId="3" borderId="1" xfId="0" applyFont="1" applyFill="1" applyBorder="1"/>
    <xf numFmtId="1" fontId="10" fillId="3" borderId="1" xfId="0" applyNumberFormat="1" applyFont="1" applyFill="1" applyBorder="1"/>
    <xf numFmtId="9" fontId="11" fillId="0" borderId="10" xfId="1" applyFont="1" applyFill="1" applyBorder="1"/>
    <xf numFmtId="0" fontId="12" fillId="0" borderId="0" xfId="0" applyFont="1"/>
    <xf numFmtId="0" fontId="0" fillId="0" borderId="0" xfId="0" applyAlignment="1">
      <alignment horizontal="left"/>
    </xf>
    <xf numFmtId="9" fontId="11" fillId="0" borderId="9" xfId="1" applyFont="1" applyFill="1" applyBorder="1" applyAlignment="1">
      <alignment horizontal="left"/>
    </xf>
    <xf numFmtId="9" fontId="9" fillId="0" borderId="8" xfId="1"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xf numFmtId="1" fontId="10" fillId="4" borderId="4" xfId="0" applyNumberFormat="1" applyFont="1" applyFill="1" applyBorder="1"/>
    <xf numFmtId="9" fontId="11" fillId="0" borderId="0" xfId="1" applyFont="1" applyFill="1" applyBorder="1"/>
    <xf numFmtId="1" fontId="10" fillId="2" borderId="4" xfId="0" applyNumberFormat="1" applyFont="1" applyFill="1" applyBorder="1"/>
    <xf numFmtId="8" fontId="4" fillId="0" borderId="0" xfId="0" applyNumberFormat="1" applyFont="1"/>
    <xf numFmtId="8" fontId="4" fillId="0" borderId="0" xfId="0" applyNumberFormat="1" applyFont="1" applyAlignment="1">
      <alignment horizontal="right"/>
    </xf>
    <xf numFmtId="8" fontId="0" fillId="0" borderId="0" xfId="0" applyNumberFormat="1"/>
    <xf numFmtId="8" fontId="2" fillId="2" borderId="1" xfId="0" applyNumberFormat="1" applyFont="1" applyFill="1" applyBorder="1"/>
    <xf numFmtId="8" fontId="7" fillId="2" borderId="1" xfId="0" applyNumberFormat="1" applyFont="1" applyFill="1" applyBorder="1" applyAlignment="1">
      <alignment horizontal="right"/>
    </xf>
    <xf numFmtId="8" fontId="0" fillId="0" borderId="1" xfId="0" applyNumberFormat="1" applyBorder="1"/>
    <xf numFmtId="8" fontId="0" fillId="2" borderId="1" xfId="0" applyNumberFormat="1" applyFill="1" applyBorder="1"/>
    <xf numFmtId="8" fontId="13" fillId="0" borderId="0" xfId="0" applyNumberFormat="1" applyFont="1"/>
    <xf numFmtId="8" fontId="3" fillId="0" borderId="0" xfId="0" applyNumberFormat="1" applyFont="1"/>
    <xf numFmtId="8" fontId="2" fillId="0" borderId="0" xfId="0" applyNumberFormat="1" applyFont="1"/>
    <xf numFmtId="9" fontId="0" fillId="0" borderId="0" xfId="0" applyNumberFormat="1"/>
    <xf numFmtId="0" fontId="2" fillId="2" borderId="11" xfId="0" applyFont="1" applyFill="1" applyBorder="1"/>
    <xf numFmtId="2" fontId="0" fillId="0" borderId="1" xfId="0" applyNumberFormat="1" applyBorder="1"/>
    <xf numFmtId="2" fontId="10" fillId="2" borderId="4" xfId="0" applyNumberFormat="1" applyFont="1" applyFill="1" applyBorder="1"/>
    <xf numFmtId="2" fontId="0" fillId="2" borderId="4" xfId="0" applyNumberFormat="1" applyFill="1" applyBorder="1"/>
    <xf numFmtId="2" fontId="0" fillId="0" borderId="0" xfId="0" applyNumberFormat="1"/>
    <xf numFmtId="2" fontId="7" fillId="2" borderId="1" xfId="0" applyNumberFormat="1" applyFont="1" applyFill="1" applyBorder="1" applyAlignment="1">
      <alignment horizontal="right"/>
    </xf>
    <xf numFmtId="2" fontId="0" fillId="3" borderId="1" xfId="0" applyNumberFormat="1" applyFill="1" applyBorder="1"/>
    <xf numFmtId="2" fontId="14" fillId="3" borderId="1" xfId="0" applyNumberFormat="1" applyFont="1" applyFill="1" applyBorder="1"/>
    <xf numFmtId="9" fontId="0" fillId="0" borderId="0" xfId="1" applyFont="1"/>
    <xf numFmtId="8" fontId="0" fillId="0" borderId="0" xfId="0" applyNumberFormat="1" applyAlignment="1">
      <alignment horizontal="center"/>
    </xf>
    <xf numFmtId="9" fontId="0" fillId="0" borderId="0" xfId="1" applyFont="1" applyAlignment="1">
      <alignment horizontal="center"/>
    </xf>
    <xf numFmtId="8" fontId="2" fillId="5" borderId="1" xfId="0" applyNumberFormat="1" applyFont="1" applyFill="1" applyBorder="1"/>
    <xf numFmtId="8" fontId="0" fillId="5" borderId="1" xfId="0" applyNumberFormat="1" applyFill="1" applyBorder="1"/>
    <xf numFmtId="8" fontId="2" fillId="6" borderId="1" xfId="0" applyNumberFormat="1" applyFont="1" applyFill="1" applyBorder="1"/>
    <xf numFmtId="8" fontId="0" fillId="6" borderId="1" xfId="0" applyNumberFormat="1" applyFill="1" applyBorder="1"/>
    <xf numFmtId="8" fontId="2" fillId="7" borderId="1" xfId="0" applyNumberFormat="1" applyFont="1" applyFill="1" applyBorder="1"/>
    <xf numFmtId="8" fontId="0" fillId="7" borderId="1" xfId="0" applyNumberFormat="1" applyFill="1" applyBorder="1"/>
    <xf numFmtId="6" fontId="0" fillId="0" borderId="0" xfId="0" applyNumberFormat="1"/>
    <xf numFmtId="8" fontId="0" fillId="0" borderId="1" xfId="0" applyNumberFormat="1" applyBorder="1" applyAlignment="1">
      <alignment horizontal="right"/>
    </xf>
    <xf numFmtId="2" fontId="10" fillId="3" borderId="1" xfId="0" applyNumberFormat="1" applyFont="1" applyFill="1" applyBorder="1"/>
    <xf numFmtId="2" fontId="10" fillId="3" borderId="4" xfId="0" applyNumberFormat="1" applyFont="1" applyFill="1" applyBorder="1"/>
    <xf numFmtId="2" fontId="0" fillId="2" borderId="5" xfId="0" applyNumberFormat="1" applyFill="1" applyBorder="1"/>
    <xf numFmtId="2" fontId="10" fillId="4" borderId="4" xfId="0" applyNumberFormat="1" applyFont="1" applyFill="1" applyBorder="1"/>
    <xf numFmtId="165" fontId="0" fillId="0" borderId="0" xfId="0" applyNumberFormat="1"/>
    <xf numFmtId="0" fontId="2" fillId="0" borderId="0" xfId="0" applyFont="1"/>
    <xf numFmtId="0" fontId="0" fillId="0" borderId="0" xfId="0" quotePrefix="1"/>
    <xf numFmtId="0" fontId="3" fillId="0" borderId="0" xfId="0" applyFont="1"/>
    <xf numFmtId="165" fontId="0" fillId="0" borderId="1" xfId="0" applyNumberFormat="1" applyBorder="1"/>
    <xf numFmtId="165" fontId="0" fillId="0" borderId="12" xfId="0" applyNumberFormat="1" applyBorder="1"/>
    <xf numFmtId="0" fontId="10" fillId="0" borderId="0" xfId="0" applyFont="1" applyAlignment="1">
      <alignment horizontal="right"/>
    </xf>
    <xf numFmtId="165" fontId="0" fillId="0" borderId="11" xfId="0" applyNumberFormat="1" applyBorder="1"/>
    <xf numFmtId="165" fontId="0" fillId="0" borderId="13" xfId="0" applyNumberFormat="1" applyBorder="1"/>
    <xf numFmtId="165" fontId="0" fillId="0" borderId="9" xfId="0" applyNumberFormat="1" applyBorder="1"/>
    <xf numFmtId="3" fontId="0" fillId="0" borderId="0" xfId="0" applyNumberFormat="1"/>
    <xf numFmtId="1" fontId="0" fillId="0" borderId="12" xfId="0" applyNumberFormat="1" applyBorder="1"/>
    <xf numFmtId="0" fontId="0" fillId="0" borderId="0" xfId="0" applyAlignment="1">
      <alignment horizontal="right"/>
    </xf>
    <xf numFmtId="166" fontId="0" fillId="0" borderId="0" xfId="0" applyNumberFormat="1"/>
    <xf numFmtId="165" fontId="0" fillId="0" borderId="14" xfId="0" applyNumberFormat="1" applyBorder="1"/>
    <xf numFmtId="166" fontId="0" fillId="0" borderId="14" xfId="0" applyNumberFormat="1" applyBorder="1"/>
    <xf numFmtId="0" fontId="18" fillId="0" borderId="0" xfId="0" applyFont="1"/>
    <xf numFmtId="0" fontId="4" fillId="0" borderId="0" xfId="0" quotePrefix="1" applyFont="1"/>
    <xf numFmtId="2" fontId="10" fillId="8" borderId="4" xfId="0" applyNumberFormat="1" applyFont="1" applyFill="1" applyBorder="1"/>
    <xf numFmtId="0" fontId="2" fillId="8" borderId="1" xfId="0" applyFont="1" applyFill="1" applyBorder="1"/>
    <xf numFmtId="0" fontId="0" fillId="0" borderId="1" xfId="0" applyBorder="1" applyAlignment="1">
      <alignment wrapText="1"/>
    </xf>
    <xf numFmtId="0" fontId="0" fillId="0" borderId="1" xfId="0" applyBorder="1" applyAlignment="1">
      <alignment horizontal="left" wrapText="1"/>
    </xf>
    <xf numFmtId="0" fontId="17" fillId="0" borderId="0" xfId="0" applyFont="1"/>
    <xf numFmtId="0" fontId="10" fillId="0" borderId="1" xfId="0" applyFont="1" applyBorder="1"/>
    <xf numFmtId="0" fontId="19" fillId="0" borderId="0" xfId="0" applyFont="1"/>
    <xf numFmtId="0" fontId="20" fillId="0" borderId="0" xfId="0" applyFont="1"/>
    <xf numFmtId="0" fontId="21" fillId="0" borderId="0" xfId="0" applyFont="1" applyAlignment="1">
      <alignment wrapText="1"/>
    </xf>
    <xf numFmtId="0" fontId="21" fillId="0" borderId="0" xfId="0" applyFont="1"/>
    <xf numFmtId="164" fontId="21" fillId="0" borderId="0" xfId="1" applyNumberFormat="1" applyFont="1" applyFill="1"/>
    <xf numFmtId="0" fontId="10" fillId="0" borderId="1" xfId="0" applyFont="1" applyBorder="1" applyAlignment="1">
      <alignment wrapText="1"/>
    </xf>
    <xf numFmtId="0" fontId="22" fillId="0" borderId="16" xfId="0" applyFont="1" applyBorder="1"/>
    <xf numFmtId="0" fontId="7" fillId="8" borderId="1" xfId="0" applyFont="1" applyFill="1" applyBorder="1"/>
    <xf numFmtId="0" fontId="0" fillId="0" borderId="0" xfId="0" applyAlignment="1">
      <alignment horizontal="left" wrapText="1"/>
    </xf>
    <xf numFmtId="0" fontId="2" fillId="0" borderId="0" xfId="0" applyFont="1" applyAlignment="1">
      <alignment horizontal="left"/>
    </xf>
    <xf numFmtId="0" fontId="2" fillId="8" borderId="2" xfId="0" applyFont="1" applyFill="1" applyBorder="1" applyAlignment="1">
      <alignment horizontal="left"/>
    </xf>
    <xf numFmtId="0" fontId="2" fillId="8" borderId="15" xfId="0" applyFont="1" applyFill="1" applyBorder="1" applyAlignment="1">
      <alignment horizontal="left"/>
    </xf>
    <xf numFmtId="0" fontId="2" fillId="8" borderId="3" xfId="0" applyFont="1" applyFill="1" applyBorder="1" applyAlignment="1">
      <alignment horizontal="left"/>
    </xf>
  </cellXfs>
  <cellStyles count="2">
    <cellStyle name="Normal" xfId="0" builtinId="0"/>
    <cellStyle name="Percent" xfId="1" builtinId="5"/>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182880</xdr:colOff>
      <xdr:row>0</xdr:row>
      <xdr:rowOff>213360</xdr:rowOff>
    </xdr:from>
    <xdr:to>
      <xdr:col>1</xdr:col>
      <xdr:colOff>464755</xdr:colOff>
      <xdr:row>0</xdr:row>
      <xdr:rowOff>1051560</xdr:rowOff>
    </xdr:to>
    <xdr:pic>
      <xdr:nvPicPr>
        <xdr:cNvPr id="3" name="Picture 2">
          <a:extLst>
            <a:ext uri="{FF2B5EF4-FFF2-40B4-BE49-F238E27FC236}">
              <a16:creationId xmlns:a16="http://schemas.microsoft.com/office/drawing/2014/main" id="{74F6CAD0-62B7-4B8D-9A36-C9171FE826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80" y="213360"/>
          <a:ext cx="891475"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BC589-D161-48F9-AF72-1E0AFA97FA11}">
  <dimension ref="A1:N5"/>
  <sheetViews>
    <sheetView showGridLines="0" tabSelected="1" workbookViewId="0">
      <selection activeCell="D10" sqref="D10"/>
    </sheetView>
  </sheetViews>
  <sheetFormatPr defaultRowHeight="14.4" x14ac:dyDescent="0.3"/>
  <cols>
    <col min="1" max="1" width="8.88671875" customWidth="1"/>
  </cols>
  <sheetData>
    <row r="1" spans="1:14" ht="91.8" x14ac:dyDescent="1.65">
      <c r="A1" s="95"/>
    </row>
    <row r="2" spans="1:14" ht="18" x14ac:dyDescent="0.35">
      <c r="A2" s="1" t="s">
        <v>180</v>
      </c>
    </row>
    <row r="3" spans="1:14" ht="18" x14ac:dyDescent="0.35">
      <c r="A3" s="1" t="s">
        <v>163</v>
      </c>
      <c r="B3" s="1"/>
      <c r="C3" s="1"/>
      <c r="D3" s="1"/>
      <c r="E3" s="1"/>
      <c r="F3" s="1"/>
    </row>
    <row r="4" spans="1:14" x14ac:dyDescent="0.3">
      <c r="A4" s="104" t="s">
        <v>168</v>
      </c>
      <c r="B4" s="104"/>
      <c r="C4" s="104"/>
      <c r="D4" s="104"/>
      <c r="E4" s="104"/>
      <c r="F4" s="104"/>
      <c r="G4" s="104"/>
      <c r="H4" s="104"/>
      <c r="I4" s="104"/>
      <c r="J4" s="104"/>
      <c r="K4" s="104"/>
      <c r="L4" s="104"/>
      <c r="M4" s="104"/>
      <c r="N4" s="104"/>
    </row>
    <row r="5" spans="1:14" ht="151.80000000000001" customHeight="1" x14ac:dyDescent="0.3">
      <c r="A5" s="103" t="s">
        <v>179</v>
      </c>
      <c r="B5" s="103"/>
      <c r="C5" s="103"/>
      <c r="D5" s="103"/>
      <c r="E5" s="103"/>
      <c r="F5" s="103"/>
      <c r="G5" s="103"/>
      <c r="H5" s="103"/>
      <c r="I5" s="103"/>
      <c r="J5" s="103"/>
      <c r="K5" s="103"/>
      <c r="L5" s="103"/>
      <c r="M5" s="103"/>
      <c r="N5" s="103"/>
    </row>
  </sheetData>
  <mergeCells count="2">
    <mergeCell ref="A5:N5"/>
    <mergeCell ref="A4:N4"/>
  </mergeCells>
  <pageMargins left="0.7" right="0.7" top="0.75" bottom="0.75" header="0.3" footer="0.3"/>
  <pageSetup paperSize="9"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40CFC-850B-44AF-8329-C49F9514B500}">
  <sheetPr>
    <pageSetUpPr fitToPage="1"/>
  </sheetPr>
  <dimension ref="A1:AC138"/>
  <sheetViews>
    <sheetView showZeros="0" topLeftCell="A107" zoomScaleNormal="100" workbookViewId="0">
      <selection activeCell="N123" sqref="N123:N126"/>
    </sheetView>
  </sheetViews>
  <sheetFormatPr defaultColWidth="9.21875" defaultRowHeight="14.4" x14ac:dyDescent="0.3"/>
  <cols>
    <col min="1" max="1" width="29.21875" style="39" customWidth="1"/>
    <col min="2" max="13" width="11.77734375" style="39" customWidth="1"/>
    <col min="14" max="14" width="16.5546875" style="39" bestFit="1" customWidth="1"/>
    <col min="15" max="15" width="9.21875" style="39"/>
    <col min="16" max="16" width="3.5546875" style="57" customWidth="1"/>
    <col min="17" max="17" width="38.5546875" style="39" bestFit="1" customWidth="1"/>
    <col min="18" max="18" width="11.77734375" style="39" bestFit="1" customWidth="1"/>
    <col min="19" max="21" width="9.21875" style="39"/>
    <col min="22" max="22" width="10.21875" style="39" bestFit="1" customWidth="1"/>
    <col min="23" max="16384" width="9.21875" style="39"/>
  </cols>
  <sheetData>
    <row r="1" spans="1:29" ht="18" x14ac:dyDescent="0.35">
      <c r="A1" s="37" t="s">
        <v>74</v>
      </c>
      <c r="B1" s="38" t="s">
        <v>78</v>
      </c>
      <c r="D1" s="37"/>
      <c r="E1" s="37"/>
      <c r="F1" s="37" t="s">
        <v>75</v>
      </c>
      <c r="G1" s="37"/>
      <c r="H1" s="37"/>
      <c r="I1" s="37"/>
      <c r="N1" s="38"/>
    </row>
    <row r="2" spans="1:29" ht="9" customHeight="1" x14ac:dyDescent="0.35">
      <c r="A2" s="37"/>
      <c r="C2" s="37"/>
      <c r="D2" s="37"/>
      <c r="E2" s="37"/>
      <c r="F2" s="37"/>
      <c r="G2" s="37"/>
      <c r="H2" s="37"/>
      <c r="I2" s="37"/>
    </row>
    <row r="3" spans="1:29" x14ac:dyDescent="0.3">
      <c r="A3" s="40" t="s">
        <v>7</v>
      </c>
      <c r="B3" s="4">
        <v>45383</v>
      </c>
      <c r="C3" s="4">
        <v>45413</v>
      </c>
      <c r="D3" s="4">
        <v>45444</v>
      </c>
      <c r="E3" s="4">
        <v>45474</v>
      </c>
      <c r="F3" s="4">
        <v>45505</v>
      </c>
      <c r="G3" s="4">
        <v>45536</v>
      </c>
      <c r="H3" s="4">
        <v>45566</v>
      </c>
      <c r="I3" s="4">
        <v>45597</v>
      </c>
      <c r="J3" s="4">
        <v>45627</v>
      </c>
      <c r="K3" s="4">
        <v>45658</v>
      </c>
      <c r="L3" s="4">
        <v>45689</v>
      </c>
      <c r="M3" s="4">
        <v>45717</v>
      </c>
      <c r="N3" s="41" t="s">
        <v>23</v>
      </c>
    </row>
    <row r="4" spans="1:29" x14ac:dyDescent="0.3">
      <c r="A4" s="42" t="s">
        <v>9</v>
      </c>
      <c r="B4" s="42">
        <f>'Hall Rental'!B18</f>
        <v>40</v>
      </c>
      <c r="C4" s="42">
        <f>'Hall Rental'!C18</f>
        <v>240</v>
      </c>
      <c r="D4" s="42">
        <f>'Hall Rental'!D18</f>
        <v>165</v>
      </c>
      <c r="E4" s="42">
        <f>'Hall Rental'!E18</f>
        <v>85</v>
      </c>
      <c r="F4" s="42">
        <f>'Hall Rental'!F18</f>
        <v>65</v>
      </c>
      <c r="G4" s="42">
        <f>'Hall Rental'!G18</f>
        <v>205</v>
      </c>
      <c r="H4" s="42">
        <f>'Hall Rental'!H18</f>
        <v>185</v>
      </c>
      <c r="I4" s="42">
        <f>'Hall Rental'!I18</f>
        <v>60</v>
      </c>
      <c r="J4" s="42">
        <f>'Hall Rental'!J18</f>
        <v>75</v>
      </c>
      <c r="K4" s="42">
        <f>'Hall Rental'!K18</f>
        <v>185</v>
      </c>
      <c r="L4" s="42">
        <f>'Hall Rental'!L18</f>
        <v>235</v>
      </c>
      <c r="M4" s="42">
        <f>'Hall Rental'!M18</f>
        <v>205</v>
      </c>
      <c r="N4" s="42">
        <f>SUM(B4:M4)</f>
        <v>1745</v>
      </c>
    </row>
    <row r="5" spans="1:29" x14ac:dyDescent="0.3">
      <c r="A5" s="42" t="s">
        <v>10</v>
      </c>
      <c r="B5" s="42">
        <f>'Pop-up-Pubs'!C4</f>
        <v>515</v>
      </c>
      <c r="C5" s="42">
        <f>'Pop-up-Pubs'!D4</f>
        <v>0</v>
      </c>
      <c r="D5" s="42">
        <f>'Pop-up-Pubs'!E4</f>
        <v>200</v>
      </c>
      <c r="E5" s="42">
        <f>'Pop-up-Pubs'!F4</f>
        <v>200</v>
      </c>
      <c r="F5" s="42">
        <f>'Pop-up-Pubs'!G4</f>
        <v>200</v>
      </c>
      <c r="G5" s="42">
        <f>'Pop-up-Pubs'!H4</f>
        <v>200</v>
      </c>
      <c r="H5" s="42">
        <f>'Pop-up-Pubs'!I4</f>
        <v>200</v>
      </c>
      <c r="I5" s="42">
        <f>'Pop-up-Pubs'!J4</f>
        <v>0</v>
      </c>
      <c r="J5" s="42">
        <f>'Pop-up-Pubs'!K4</f>
        <v>200</v>
      </c>
      <c r="K5" s="42">
        <f>'Pop-up-Pubs'!L4</f>
        <v>0</v>
      </c>
      <c r="L5" s="42">
        <f>'Pop-up-Pubs'!M4</f>
        <v>200</v>
      </c>
      <c r="M5" s="42">
        <f>'Pop-up-Pubs'!N4</f>
        <v>200</v>
      </c>
      <c r="N5" s="42">
        <f t="shared" ref="N5:N11" si="0">SUM(B5:M5)</f>
        <v>2115</v>
      </c>
    </row>
    <row r="6" spans="1:29" x14ac:dyDescent="0.3">
      <c r="A6" s="42" t="s">
        <v>43</v>
      </c>
      <c r="B6" s="42">
        <f>Events!C16</f>
        <v>0</v>
      </c>
      <c r="C6" s="42">
        <f>Events!D16</f>
        <v>2306</v>
      </c>
      <c r="D6" s="42"/>
      <c r="E6" s="42">
        <f>Events!F16</f>
        <v>2000</v>
      </c>
      <c r="F6" s="42">
        <f>Events!G16</f>
        <v>0</v>
      </c>
      <c r="G6" s="42">
        <f>Events!H16</f>
        <v>150</v>
      </c>
      <c r="H6" s="42">
        <f>Events!I16</f>
        <v>600</v>
      </c>
      <c r="I6" s="42">
        <f>Events!J16</f>
        <v>0</v>
      </c>
      <c r="J6" s="42">
        <f>Events!K16</f>
        <v>150</v>
      </c>
      <c r="K6" s="42">
        <f>Events!L16</f>
        <v>750</v>
      </c>
      <c r="L6" s="42">
        <f>Events!M16</f>
        <v>0</v>
      </c>
      <c r="M6" s="42">
        <f>Events!N16</f>
        <v>600</v>
      </c>
      <c r="N6" s="42">
        <f t="shared" si="0"/>
        <v>6556</v>
      </c>
    </row>
    <row r="7" spans="1:29" x14ac:dyDescent="0.3">
      <c r="A7" s="42" t="s">
        <v>62</v>
      </c>
      <c r="B7" s="42">
        <v>0</v>
      </c>
      <c r="C7" s="42">
        <v>0</v>
      </c>
      <c r="D7" s="42">
        <v>0</v>
      </c>
      <c r="E7" s="42">
        <v>0</v>
      </c>
      <c r="F7" s="42">
        <v>0</v>
      </c>
      <c r="G7" s="42">
        <v>0</v>
      </c>
      <c r="H7" s="42">
        <v>0</v>
      </c>
      <c r="I7" s="42">
        <v>0</v>
      </c>
      <c r="J7" s="42">
        <v>0</v>
      </c>
      <c r="K7" s="42">
        <v>850</v>
      </c>
      <c r="L7" s="42">
        <v>0</v>
      </c>
      <c r="M7" s="42">
        <v>0</v>
      </c>
      <c r="N7" s="42">
        <f t="shared" si="0"/>
        <v>850</v>
      </c>
    </row>
    <row r="8" spans="1:29" x14ac:dyDescent="0.3">
      <c r="A8" s="42" t="s">
        <v>99</v>
      </c>
      <c r="B8" s="42">
        <v>0</v>
      </c>
      <c r="C8" s="42">
        <v>85</v>
      </c>
      <c r="D8" s="42"/>
      <c r="E8" s="42">
        <v>0</v>
      </c>
      <c r="F8" s="42">
        <v>85</v>
      </c>
      <c r="G8" s="42"/>
      <c r="H8" s="42">
        <v>0</v>
      </c>
      <c r="I8" s="42">
        <v>85</v>
      </c>
      <c r="J8" s="42"/>
      <c r="K8" s="42">
        <v>0</v>
      </c>
      <c r="L8" s="42">
        <v>85</v>
      </c>
      <c r="M8" s="42"/>
      <c r="N8" s="42">
        <f t="shared" si="0"/>
        <v>340</v>
      </c>
    </row>
    <row r="9" spans="1:29" x14ac:dyDescent="0.3">
      <c r="A9" s="42" t="s">
        <v>0</v>
      </c>
      <c r="B9" s="42">
        <v>10</v>
      </c>
      <c r="C9" s="42">
        <v>10</v>
      </c>
      <c r="D9" s="42">
        <v>10</v>
      </c>
      <c r="E9" s="42">
        <v>10</v>
      </c>
      <c r="F9" s="42">
        <v>10</v>
      </c>
      <c r="G9" s="42">
        <v>10</v>
      </c>
      <c r="H9" s="42">
        <v>10</v>
      </c>
      <c r="I9" s="42">
        <v>10</v>
      </c>
      <c r="J9" s="42">
        <v>10</v>
      </c>
      <c r="K9" s="42">
        <v>10</v>
      </c>
      <c r="L9" s="42">
        <v>10</v>
      </c>
      <c r="M9" s="42">
        <v>10</v>
      </c>
      <c r="N9" s="42">
        <f t="shared" si="0"/>
        <v>120</v>
      </c>
    </row>
    <row r="10" spans="1:29" x14ac:dyDescent="0.3">
      <c r="A10" s="42" t="s">
        <v>11</v>
      </c>
      <c r="B10" s="42">
        <f>(SUM(B4:B6))*0.025</f>
        <v>13.875</v>
      </c>
      <c r="C10" s="42">
        <f t="shared" ref="C10:M10" si="1">(SUM(C4:C6))*0.025</f>
        <v>63.650000000000006</v>
      </c>
      <c r="D10" s="42">
        <f t="shared" si="1"/>
        <v>9.125</v>
      </c>
      <c r="E10" s="42">
        <f t="shared" si="1"/>
        <v>57.125</v>
      </c>
      <c r="F10" s="42">
        <f t="shared" si="1"/>
        <v>6.625</v>
      </c>
      <c r="G10" s="42">
        <f t="shared" si="1"/>
        <v>13.875</v>
      </c>
      <c r="H10" s="42">
        <f t="shared" si="1"/>
        <v>24.625</v>
      </c>
      <c r="I10" s="42">
        <f t="shared" si="1"/>
        <v>1.5</v>
      </c>
      <c r="J10" s="42">
        <f t="shared" si="1"/>
        <v>10.625</v>
      </c>
      <c r="K10" s="42">
        <f t="shared" si="1"/>
        <v>23.375</v>
      </c>
      <c r="L10" s="42">
        <f t="shared" si="1"/>
        <v>10.875</v>
      </c>
      <c r="M10" s="42">
        <f t="shared" si="1"/>
        <v>25.125</v>
      </c>
      <c r="N10" s="42">
        <f t="shared" si="0"/>
        <v>260.39999999999998</v>
      </c>
    </row>
    <row r="11" spans="1:29" x14ac:dyDescent="0.3">
      <c r="A11" s="42" t="s">
        <v>38</v>
      </c>
      <c r="B11" s="42">
        <f>(B40*0.015)/12</f>
        <v>0</v>
      </c>
      <c r="C11" s="42">
        <f>(C40*0.026)/12</f>
        <v>81.312378333333328</v>
      </c>
      <c r="D11" s="42">
        <f t="shared" ref="D11:M11" si="2">(D40*0.026)/12</f>
        <v>81.312378333333328</v>
      </c>
      <c r="E11" s="42">
        <f t="shared" si="2"/>
        <v>81.041544999999999</v>
      </c>
      <c r="F11" s="42">
        <f t="shared" si="2"/>
        <v>81.041544999999999</v>
      </c>
      <c r="G11" s="42">
        <f t="shared" si="2"/>
        <v>80.174878333333325</v>
      </c>
      <c r="H11" s="42">
        <f t="shared" si="2"/>
        <v>68.258211666666668</v>
      </c>
      <c r="I11" s="42">
        <f t="shared" si="2"/>
        <v>68.258211666666668</v>
      </c>
      <c r="J11" s="42">
        <f t="shared" si="2"/>
        <v>54.655878333333334</v>
      </c>
      <c r="K11" s="42">
        <f t="shared" si="2"/>
        <v>54.385044999999998</v>
      </c>
      <c r="L11" s="42">
        <f t="shared" si="2"/>
        <v>54.385044999999998</v>
      </c>
      <c r="M11" s="42">
        <f t="shared" si="2"/>
        <v>78.218378333333334</v>
      </c>
      <c r="N11" s="42">
        <f t="shared" si="0"/>
        <v>783.04349500000001</v>
      </c>
    </row>
    <row r="12" spans="1:29" x14ac:dyDescent="0.3">
      <c r="A12" s="40" t="s">
        <v>76</v>
      </c>
      <c r="B12" s="43">
        <f>SUM(B4:B11)</f>
        <v>578.875</v>
      </c>
      <c r="C12" s="43">
        <f t="shared" ref="C12:N12" si="3">SUM(C4:C11)</f>
        <v>2785.9623783333336</v>
      </c>
      <c r="D12" s="43">
        <f t="shared" si="3"/>
        <v>465.4373783333333</v>
      </c>
      <c r="E12" s="43">
        <f t="shared" si="3"/>
        <v>2433.166545</v>
      </c>
      <c r="F12" s="43">
        <f t="shared" si="3"/>
        <v>447.66654499999999</v>
      </c>
      <c r="G12" s="43">
        <f t="shared" si="3"/>
        <v>659.04987833333337</v>
      </c>
      <c r="H12" s="43">
        <f t="shared" si="3"/>
        <v>1087.8832116666667</v>
      </c>
      <c r="I12" s="43">
        <f t="shared" si="3"/>
        <v>224.75821166666668</v>
      </c>
      <c r="J12" s="43">
        <f t="shared" si="3"/>
        <v>500.28087833333336</v>
      </c>
      <c r="K12" s="43">
        <f t="shared" si="3"/>
        <v>1872.760045</v>
      </c>
      <c r="L12" s="43">
        <f t="shared" si="3"/>
        <v>595.26004499999999</v>
      </c>
      <c r="M12" s="43">
        <f t="shared" si="3"/>
        <v>1118.3433783333332</v>
      </c>
      <c r="N12" s="43">
        <f t="shared" si="3"/>
        <v>12769.443495</v>
      </c>
    </row>
    <row r="13" spans="1:29" x14ac:dyDescent="0.3">
      <c r="R13" s="65"/>
      <c r="S13" s="65"/>
      <c r="T13" s="65"/>
      <c r="U13" s="65"/>
      <c r="V13" s="65"/>
      <c r="W13" s="65"/>
      <c r="X13" s="65"/>
      <c r="Y13" s="65"/>
      <c r="Z13" s="65"/>
      <c r="AA13" s="65"/>
      <c r="AB13" s="65"/>
      <c r="AC13" s="65"/>
    </row>
    <row r="14" spans="1:29" x14ac:dyDescent="0.3">
      <c r="A14" s="40" t="s">
        <v>14</v>
      </c>
      <c r="B14" s="4">
        <v>45383</v>
      </c>
      <c r="C14" s="4">
        <v>45413</v>
      </c>
      <c r="D14" s="4">
        <v>45444</v>
      </c>
      <c r="E14" s="4">
        <v>45474</v>
      </c>
      <c r="F14" s="4">
        <v>45505</v>
      </c>
      <c r="G14" s="4">
        <v>45536</v>
      </c>
      <c r="H14" s="4">
        <v>45566</v>
      </c>
      <c r="I14" s="4">
        <v>45597</v>
      </c>
      <c r="J14" s="4">
        <v>45627</v>
      </c>
      <c r="K14" s="4">
        <v>45658</v>
      </c>
      <c r="L14" s="4">
        <v>45689</v>
      </c>
      <c r="M14" s="4">
        <v>45717</v>
      </c>
      <c r="N14" s="41" t="s">
        <v>23</v>
      </c>
      <c r="R14" s="65"/>
      <c r="S14" s="65"/>
      <c r="T14" s="65"/>
      <c r="U14" s="65"/>
      <c r="V14" s="65"/>
      <c r="W14" s="65"/>
      <c r="X14" s="65"/>
      <c r="Y14" s="65"/>
      <c r="Z14" s="65"/>
      <c r="AA14" s="65"/>
      <c r="AB14" s="65"/>
      <c r="AC14" s="65"/>
    </row>
    <row r="15" spans="1:29" x14ac:dyDescent="0.3">
      <c r="A15" s="42" t="s">
        <v>19</v>
      </c>
      <c r="B15" s="42">
        <f>'Cleaning &amp; Maintenance'!B17</f>
        <v>70</v>
      </c>
      <c r="C15" s="42">
        <f>'Cleaning &amp; Maintenance'!C17</f>
        <v>90</v>
      </c>
      <c r="D15" s="42">
        <f>'Cleaning &amp; Maintenance'!D17</f>
        <v>40</v>
      </c>
      <c r="E15" s="42">
        <f>'Cleaning &amp; Maintenance'!E17</f>
        <v>40</v>
      </c>
      <c r="F15" s="42">
        <f>'Cleaning &amp; Maintenance'!F17</f>
        <v>40</v>
      </c>
      <c r="G15" s="42">
        <f>'Cleaning &amp; Maintenance'!G17</f>
        <v>1578</v>
      </c>
      <c r="H15" s="42">
        <f>'Cleaning &amp; Maintenance'!H17</f>
        <v>40</v>
      </c>
      <c r="I15" s="42">
        <f>'Cleaning &amp; Maintenance'!I17</f>
        <v>90</v>
      </c>
      <c r="J15" s="42">
        <f>'Cleaning &amp; Maintenance'!J17</f>
        <v>40</v>
      </c>
      <c r="K15" s="42">
        <f>'Cleaning &amp; Maintenance'!K17</f>
        <v>90</v>
      </c>
      <c r="L15" s="42">
        <f>'Cleaning &amp; Maintenance'!L17</f>
        <v>140</v>
      </c>
      <c r="M15" s="42">
        <f>'Cleaning &amp; Maintenance'!M17</f>
        <v>40</v>
      </c>
      <c r="N15" s="42">
        <f>SUM(B15:M15)</f>
        <v>2298</v>
      </c>
      <c r="R15" s="65"/>
      <c r="S15" s="65"/>
      <c r="T15" s="65"/>
      <c r="U15" s="65"/>
      <c r="V15" s="65"/>
      <c r="W15" s="65"/>
      <c r="X15" s="65"/>
      <c r="Y15" s="65"/>
      <c r="Z15" s="65"/>
      <c r="AA15" s="65"/>
      <c r="AB15" s="65"/>
      <c r="AC15" s="65"/>
    </row>
    <row r="16" spans="1:29" x14ac:dyDescent="0.3">
      <c r="A16" s="42" t="s">
        <v>18</v>
      </c>
      <c r="B16" s="42">
        <v>75</v>
      </c>
      <c r="C16" s="42">
        <v>75</v>
      </c>
      <c r="D16" s="42">
        <v>75</v>
      </c>
      <c r="E16" s="42">
        <v>75</v>
      </c>
      <c r="F16" s="42">
        <v>75</v>
      </c>
      <c r="G16" s="42">
        <v>75</v>
      </c>
      <c r="H16" s="42">
        <v>75</v>
      </c>
      <c r="I16" s="42">
        <v>75</v>
      </c>
      <c r="J16" s="42">
        <v>75</v>
      </c>
      <c r="K16" s="42">
        <v>75</v>
      </c>
      <c r="L16" s="42">
        <v>75</v>
      </c>
      <c r="M16" s="42">
        <v>75</v>
      </c>
      <c r="N16" s="42">
        <f t="shared" ref="N16:N27" si="4">SUM(B16:M16)</f>
        <v>900</v>
      </c>
    </row>
    <row r="17" spans="1:14" x14ac:dyDescent="0.3">
      <c r="A17" s="42" t="s">
        <v>45</v>
      </c>
      <c r="B17" s="42">
        <f>'Pop-up-Pubs'!C5</f>
        <v>334.75</v>
      </c>
      <c r="C17" s="42">
        <f>'Pop-up-Pubs'!D5</f>
        <v>0</v>
      </c>
      <c r="D17" s="42">
        <f>'Pop-up-Pubs'!E5</f>
        <v>130</v>
      </c>
      <c r="E17" s="42">
        <f>'Pop-up-Pubs'!F5</f>
        <v>130</v>
      </c>
      <c r="F17" s="42">
        <f>'Pop-up-Pubs'!G5</f>
        <v>130</v>
      </c>
      <c r="G17" s="42">
        <f>'Pop-up-Pubs'!H5</f>
        <v>130</v>
      </c>
      <c r="H17" s="42">
        <f>'Pop-up-Pubs'!I5</f>
        <v>130</v>
      </c>
      <c r="I17" s="42">
        <f>'Pop-up-Pubs'!J5</f>
        <v>0</v>
      </c>
      <c r="J17" s="42">
        <f>'Pop-up-Pubs'!K5</f>
        <v>130</v>
      </c>
      <c r="K17" s="42">
        <f>'Pop-up-Pubs'!L5</f>
        <v>0</v>
      </c>
      <c r="L17" s="42">
        <f>'Pop-up-Pubs'!M5</f>
        <v>130</v>
      </c>
      <c r="M17" s="42">
        <f>'Pop-up-Pubs'!N5</f>
        <v>130</v>
      </c>
      <c r="N17" s="42">
        <f t="shared" si="4"/>
        <v>1374.75</v>
      </c>
    </row>
    <row r="18" spans="1:14" x14ac:dyDescent="0.3">
      <c r="A18" s="42" t="s">
        <v>44</v>
      </c>
      <c r="B18" s="42">
        <f>Events!C29</f>
        <v>0</v>
      </c>
      <c r="C18" s="42">
        <f>Events!D29</f>
        <v>807.09999999999991</v>
      </c>
      <c r="D18" s="42"/>
      <c r="E18" s="42">
        <f>Events!F29</f>
        <v>1300</v>
      </c>
      <c r="F18" s="42">
        <f>Events!G29</f>
        <v>0</v>
      </c>
      <c r="G18" s="42">
        <f>Events!H29</f>
        <v>97.5</v>
      </c>
      <c r="H18" s="42">
        <f>Events!I29</f>
        <v>270</v>
      </c>
      <c r="I18" s="42">
        <f>Events!J29</f>
        <v>0</v>
      </c>
      <c r="J18" s="42">
        <f>Events!K29</f>
        <v>97.5</v>
      </c>
      <c r="K18" s="42">
        <f>Events!L29</f>
        <v>187.5</v>
      </c>
      <c r="L18" s="42">
        <f>Events!M29</f>
        <v>0</v>
      </c>
      <c r="M18" s="42">
        <f>Events!N29</f>
        <v>367.5</v>
      </c>
      <c r="N18" s="42">
        <f t="shared" si="4"/>
        <v>3127.1</v>
      </c>
    </row>
    <row r="19" spans="1:14" x14ac:dyDescent="0.3">
      <c r="A19" s="42" t="s">
        <v>16</v>
      </c>
      <c r="B19" s="42">
        <v>0</v>
      </c>
      <c r="C19" s="42">
        <v>0</v>
      </c>
      <c r="D19" s="42">
        <v>0</v>
      </c>
      <c r="E19" s="42">
        <v>0</v>
      </c>
      <c r="F19" s="42">
        <v>70</v>
      </c>
      <c r="G19" s="42">
        <v>0</v>
      </c>
      <c r="H19" s="42">
        <v>0</v>
      </c>
      <c r="I19" s="42">
        <v>0</v>
      </c>
      <c r="J19" s="42">
        <v>0</v>
      </c>
      <c r="K19" s="42">
        <v>0</v>
      </c>
      <c r="L19" s="42">
        <v>0</v>
      </c>
      <c r="M19" s="42">
        <v>0</v>
      </c>
      <c r="N19" s="42">
        <f t="shared" si="4"/>
        <v>70</v>
      </c>
    </row>
    <row r="20" spans="1:14" x14ac:dyDescent="0.3">
      <c r="A20" s="42" t="s">
        <v>17</v>
      </c>
      <c r="B20" s="42">
        <v>600</v>
      </c>
      <c r="C20" s="42">
        <v>0</v>
      </c>
      <c r="D20" s="42">
        <v>420</v>
      </c>
      <c r="E20" s="42">
        <v>0</v>
      </c>
      <c r="F20" s="42">
        <v>0</v>
      </c>
      <c r="G20" s="42">
        <v>0</v>
      </c>
      <c r="H20" s="42">
        <v>0</v>
      </c>
      <c r="I20" s="42">
        <v>0</v>
      </c>
      <c r="J20" s="42">
        <v>0</v>
      </c>
      <c r="K20" s="42">
        <v>0</v>
      </c>
      <c r="L20" s="42">
        <v>0</v>
      </c>
      <c r="M20" s="42">
        <v>0</v>
      </c>
      <c r="N20" s="42">
        <f t="shared" si="4"/>
        <v>1020</v>
      </c>
    </row>
    <row r="21" spans="1:14" x14ac:dyDescent="0.3">
      <c r="A21" s="42" t="s">
        <v>1</v>
      </c>
      <c r="B21" s="42">
        <v>0</v>
      </c>
      <c r="C21" s="42">
        <v>0</v>
      </c>
      <c r="D21" s="42">
        <v>0</v>
      </c>
      <c r="E21" s="42">
        <v>0</v>
      </c>
      <c r="F21" s="42">
        <v>0</v>
      </c>
      <c r="G21" s="42">
        <v>0</v>
      </c>
      <c r="H21" s="42">
        <v>0</v>
      </c>
      <c r="I21" s="42">
        <v>0</v>
      </c>
      <c r="J21" s="42">
        <v>0</v>
      </c>
      <c r="K21" s="42">
        <v>0</v>
      </c>
      <c r="L21" s="42">
        <v>0</v>
      </c>
      <c r="M21" s="42">
        <v>675</v>
      </c>
      <c r="N21" s="42">
        <f t="shared" si="4"/>
        <v>675</v>
      </c>
    </row>
    <row r="22" spans="1:14" x14ac:dyDescent="0.3">
      <c r="A22" s="42" t="s">
        <v>63</v>
      </c>
      <c r="B22" s="42">
        <v>0</v>
      </c>
      <c r="C22" s="42">
        <v>0</v>
      </c>
      <c r="D22" s="42">
        <v>0</v>
      </c>
      <c r="E22" s="42">
        <v>0</v>
      </c>
      <c r="F22" s="42">
        <v>0</v>
      </c>
      <c r="G22" s="42">
        <v>0</v>
      </c>
      <c r="H22" s="42">
        <v>0</v>
      </c>
      <c r="I22" s="42">
        <v>0</v>
      </c>
      <c r="J22" s="42">
        <v>0</v>
      </c>
      <c r="K22" s="42">
        <v>0</v>
      </c>
      <c r="L22" s="42">
        <v>0</v>
      </c>
      <c r="M22" s="42">
        <v>0</v>
      </c>
      <c r="N22" s="42">
        <f t="shared" si="4"/>
        <v>0</v>
      </c>
    </row>
    <row r="23" spans="1:14" x14ac:dyDescent="0.3">
      <c r="A23" s="42" t="s">
        <v>42</v>
      </c>
      <c r="B23" s="42">
        <v>65</v>
      </c>
      <c r="C23" s="42">
        <v>267.43</v>
      </c>
      <c r="D23" s="42">
        <v>65</v>
      </c>
      <c r="E23" s="42">
        <v>65</v>
      </c>
      <c r="F23" s="42">
        <v>65</v>
      </c>
      <c r="G23" s="42">
        <v>65</v>
      </c>
      <c r="H23" s="42">
        <v>65</v>
      </c>
      <c r="I23" s="42">
        <v>65</v>
      </c>
      <c r="J23" s="42">
        <v>65</v>
      </c>
      <c r="K23" s="42">
        <v>65</v>
      </c>
      <c r="L23" s="42">
        <v>65</v>
      </c>
      <c r="M23" s="42">
        <v>65</v>
      </c>
      <c r="N23" s="42">
        <f t="shared" si="4"/>
        <v>982.43000000000006</v>
      </c>
    </row>
    <row r="24" spans="1:14" x14ac:dyDescent="0.3">
      <c r="A24" s="42" t="s">
        <v>187</v>
      </c>
      <c r="B24" s="42">
        <v>0</v>
      </c>
      <c r="C24" s="42">
        <v>0</v>
      </c>
      <c r="D24" s="42"/>
      <c r="E24" s="42">
        <v>0</v>
      </c>
      <c r="F24" s="42">
        <v>0</v>
      </c>
      <c r="G24" s="42">
        <v>0</v>
      </c>
      <c r="H24" s="42">
        <v>0</v>
      </c>
      <c r="I24" s="42">
        <v>0</v>
      </c>
      <c r="J24" s="42"/>
      <c r="K24" s="42">
        <v>0</v>
      </c>
      <c r="L24" s="42">
        <v>0</v>
      </c>
      <c r="M24" s="42">
        <v>0</v>
      </c>
      <c r="N24" s="42">
        <f t="shared" si="4"/>
        <v>0</v>
      </c>
    </row>
    <row r="25" spans="1:14" x14ac:dyDescent="0.3">
      <c r="A25" s="42" t="s">
        <v>65</v>
      </c>
      <c r="B25" s="42">
        <v>0</v>
      </c>
      <c r="C25" s="42">
        <v>35028.79</v>
      </c>
      <c r="D25" s="66"/>
      <c r="E25" s="42">
        <v>0</v>
      </c>
      <c r="F25" s="42">
        <v>0</v>
      </c>
      <c r="G25" s="42">
        <v>0</v>
      </c>
      <c r="H25" s="42">
        <v>0</v>
      </c>
      <c r="I25" s="42">
        <v>0</v>
      </c>
      <c r="J25" s="42">
        <v>0</v>
      </c>
      <c r="K25" s="42">
        <v>0</v>
      </c>
      <c r="L25" s="42">
        <v>0</v>
      </c>
      <c r="M25" s="42">
        <v>0</v>
      </c>
      <c r="N25" s="42">
        <f t="shared" si="4"/>
        <v>35028.79</v>
      </c>
    </row>
    <row r="26" spans="1:14" x14ac:dyDescent="0.3">
      <c r="A26" s="42" t="s">
        <v>103</v>
      </c>
      <c r="B26" s="42"/>
      <c r="C26" s="42"/>
      <c r="D26" s="42"/>
      <c r="E26" s="42"/>
      <c r="F26" s="42"/>
      <c r="G26" s="42"/>
      <c r="H26" s="42"/>
      <c r="I26" s="42"/>
      <c r="J26" s="42"/>
      <c r="K26" s="42"/>
      <c r="L26" s="42"/>
      <c r="M26" s="42"/>
      <c r="N26" s="42">
        <f t="shared" si="4"/>
        <v>0</v>
      </c>
    </row>
    <row r="27" spans="1:14" x14ac:dyDescent="0.3">
      <c r="A27" s="42" t="s">
        <v>20</v>
      </c>
      <c r="B27" s="42">
        <v>8.5</v>
      </c>
      <c r="C27" s="42">
        <v>8.5</v>
      </c>
      <c r="D27" s="42">
        <v>8.5</v>
      </c>
      <c r="E27" s="42">
        <v>8.5</v>
      </c>
      <c r="F27" s="42">
        <v>8.5</v>
      </c>
      <c r="G27" s="42">
        <v>8.5</v>
      </c>
      <c r="H27" s="42">
        <v>8.5</v>
      </c>
      <c r="I27" s="42">
        <v>8.5</v>
      </c>
      <c r="J27" s="42">
        <v>8.5</v>
      </c>
      <c r="K27" s="42">
        <v>8.5</v>
      </c>
      <c r="L27" s="42">
        <v>8.5</v>
      </c>
      <c r="M27" s="42">
        <v>8.5</v>
      </c>
      <c r="N27" s="42">
        <f t="shared" si="4"/>
        <v>102</v>
      </c>
    </row>
    <row r="28" spans="1:14" x14ac:dyDescent="0.3">
      <c r="A28" s="40" t="s">
        <v>77</v>
      </c>
      <c r="B28" s="43">
        <f>SUM(B15:B27)</f>
        <v>1153.25</v>
      </c>
      <c r="C28" s="43">
        <f t="shared" ref="C28:N28" si="5">SUM(C15:C27)</f>
        <v>36276.82</v>
      </c>
      <c r="D28" s="43">
        <f t="shared" si="5"/>
        <v>738.5</v>
      </c>
      <c r="E28" s="43">
        <f t="shared" si="5"/>
        <v>1618.5</v>
      </c>
      <c r="F28" s="43">
        <f t="shared" si="5"/>
        <v>388.5</v>
      </c>
      <c r="G28" s="43">
        <f t="shared" si="5"/>
        <v>1954</v>
      </c>
      <c r="H28" s="43">
        <f t="shared" si="5"/>
        <v>588.5</v>
      </c>
      <c r="I28" s="43">
        <f t="shared" si="5"/>
        <v>238.5</v>
      </c>
      <c r="J28" s="43">
        <f t="shared" si="5"/>
        <v>416</v>
      </c>
      <c r="K28" s="43">
        <f t="shared" si="5"/>
        <v>426</v>
      </c>
      <c r="L28" s="43">
        <f t="shared" si="5"/>
        <v>418.5</v>
      </c>
      <c r="M28" s="43">
        <f t="shared" si="5"/>
        <v>1361</v>
      </c>
      <c r="N28" s="43">
        <f t="shared" si="5"/>
        <v>45578.07</v>
      </c>
    </row>
    <row r="30" spans="1:14" ht="15.6" x14ac:dyDescent="0.3">
      <c r="A30" s="44" t="s">
        <v>102</v>
      </c>
    </row>
    <row r="31" spans="1:14" x14ac:dyDescent="0.3">
      <c r="A31" s="40" t="s">
        <v>21</v>
      </c>
      <c r="B31" s="43">
        <v>38852.35</v>
      </c>
      <c r="C31" s="43">
        <f>B34</f>
        <v>38277.974999999999</v>
      </c>
      <c r="D31" s="43">
        <f t="shared" ref="D31:M31" si="6">C34</f>
        <v>4787.1173783333288</v>
      </c>
      <c r="E31" s="43">
        <f t="shared" si="6"/>
        <v>4514.0547566666619</v>
      </c>
      <c r="F31" s="43">
        <f t="shared" si="6"/>
        <v>5328.7213016666619</v>
      </c>
      <c r="G31" s="43">
        <f t="shared" si="6"/>
        <v>5387.887846666662</v>
      </c>
      <c r="H31" s="43">
        <f t="shared" si="6"/>
        <v>4092.9377249999952</v>
      </c>
      <c r="I31" s="43">
        <f t="shared" si="6"/>
        <v>4592.3209366666615</v>
      </c>
      <c r="J31" s="43">
        <f t="shared" si="6"/>
        <v>4578.5791483333278</v>
      </c>
      <c r="K31" s="43">
        <f t="shared" si="6"/>
        <v>4662.8600266666608</v>
      </c>
      <c r="L31" s="43">
        <f t="shared" si="6"/>
        <v>6109.6200716666608</v>
      </c>
      <c r="M31" s="43">
        <f t="shared" si="6"/>
        <v>6286.3801166666608</v>
      </c>
      <c r="N31" s="43">
        <f>B31</f>
        <v>38852.35</v>
      </c>
    </row>
    <row r="32" spans="1:14" x14ac:dyDescent="0.3">
      <c r="A32" s="42" t="s">
        <v>97</v>
      </c>
      <c r="B32" s="42">
        <f t="shared" ref="B32:M32" si="7">B12</f>
        <v>578.875</v>
      </c>
      <c r="C32" s="42">
        <f t="shared" si="7"/>
        <v>2785.9623783333336</v>
      </c>
      <c r="D32" s="42">
        <f t="shared" si="7"/>
        <v>465.4373783333333</v>
      </c>
      <c r="E32" s="42">
        <f t="shared" si="7"/>
        <v>2433.166545</v>
      </c>
      <c r="F32" s="42">
        <f t="shared" si="7"/>
        <v>447.66654499999999</v>
      </c>
      <c r="G32" s="42">
        <f t="shared" si="7"/>
        <v>659.04987833333337</v>
      </c>
      <c r="H32" s="42">
        <f t="shared" si="7"/>
        <v>1087.8832116666667</v>
      </c>
      <c r="I32" s="42">
        <f t="shared" si="7"/>
        <v>224.75821166666668</v>
      </c>
      <c r="J32" s="42">
        <f t="shared" si="7"/>
        <v>500.28087833333336</v>
      </c>
      <c r="K32" s="42">
        <f t="shared" si="7"/>
        <v>1872.760045</v>
      </c>
      <c r="L32" s="42">
        <f t="shared" si="7"/>
        <v>595.26004499999999</v>
      </c>
      <c r="M32" s="42">
        <f t="shared" si="7"/>
        <v>1118.3433783333332</v>
      </c>
      <c r="N32" s="42">
        <f>SUM(B32:M32)</f>
        <v>12769.443494999998</v>
      </c>
    </row>
    <row r="33" spans="1:14" x14ac:dyDescent="0.3">
      <c r="A33" s="42" t="s">
        <v>80</v>
      </c>
      <c r="B33" s="42">
        <f t="shared" ref="B33:M33" si="8">B28</f>
        <v>1153.25</v>
      </c>
      <c r="C33" s="42">
        <f t="shared" si="8"/>
        <v>36276.82</v>
      </c>
      <c r="D33" s="42">
        <f t="shared" si="8"/>
        <v>738.5</v>
      </c>
      <c r="E33" s="42">
        <f t="shared" si="8"/>
        <v>1618.5</v>
      </c>
      <c r="F33" s="42">
        <f t="shared" si="8"/>
        <v>388.5</v>
      </c>
      <c r="G33" s="42">
        <f t="shared" si="8"/>
        <v>1954</v>
      </c>
      <c r="H33" s="42">
        <f t="shared" si="8"/>
        <v>588.5</v>
      </c>
      <c r="I33" s="42">
        <f t="shared" si="8"/>
        <v>238.5</v>
      </c>
      <c r="J33" s="42">
        <f t="shared" si="8"/>
        <v>416</v>
      </c>
      <c r="K33" s="42">
        <f t="shared" si="8"/>
        <v>426</v>
      </c>
      <c r="L33" s="42">
        <f t="shared" si="8"/>
        <v>418.5</v>
      </c>
      <c r="M33" s="42">
        <f t="shared" si="8"/>
        <v>1361</v>
      </c>
      <c r="N33" s="42">
        <f>SUM(B33:M33)</f>
        <v>45578.07</v>
      </c>
    </row>
    <row r="34" spans="1:14" x14ac:dyDescent="0.3">
      <c r="A34" s="59" t="s">
        <v>22</v>
      </c>
      <c r="B34" s="60">
        <f>B31+B32-B33</f>
        <v>38277.974999999999</v>
      </c>
      <c r="C34" s="60">
        <f t="shared" ref="C34:N34" si="9">C31+C32-C33</f>
        <v>4787.1173783333288</v>
      </c>
      <c r="D34" s="60">
        <f t="shared" si="9"/>
        <v>4514.0547566666619</v>
      </c>
      <c r="E34" s="60">
        <f t="shared" si="9"/>
        <v>5328.7213016666619</v>
      </c>
      <c r="F34" s="60">
        <f t="shared" si="9"/>
        <v>5387.887846666662</v>
      </c>
      <c r="G34" s="60">
        <f t="shared" si="9"/>
        <v>4092.9377249999952</v>
      </c>
      <c r="H34" s="60">
        <f t="shared" si="9"/>
        <v>4592.3209366666615</v>
      </c>
      <c r="I34" s="60">
        <f t="shared" si="9"/>
        <v>4578.5791483333278</v>
      </c>
      <c r="J34" s="60">
        <f t="shared" si="9"/>
        <v>4662.8600266666608</v>
      </c>
      <c r="K34" s="60">
        <f t="shared" si="9"/>
        <v>6109.6200716666608</v>
      </c>
      <c r="L34" s="60">
        <f t="shared" si="9"/>
        <v>6286.3801166666608</v>
      </c>
      <c r="M34" s="60">
        <f t="shared" si="9"/>
        <v>6043.7234949999938</v>
      </c>
      <c r="N34" s="60">
        <f t="shared" si="9"/>
        <v>6043.7234949999984</v>
      </c>
    </row>
    <row r="35" spans="1:14" x14ac:dyDescent="0.3">
      <c r="A35" s="45"/>
    </row>
    <row r="36" spans="1:14" ht="15.6" x14ac:dyDescent="0.3">
      <c r="A36" s="44" t="s">
        <v>64</v>
      </c>
    </row>
    <row r="37" spans="1:14" x14ac:dyDescent="0.3">
      <c r="A37" s="40" t="s">
        <v>21</v>
      </c>
      <c r="B37" s="43">
        <v>0</v>
      </c>
      <c r="C37" s="43">
        <f>B40</f>
        <v>0</v>
      </c>
      <c r="D37" s="43">
        <f t="shared" ref="D37:M37" si="10">C40</f>
        <v>37528.79</v>
      </c>
      <c r="E37" s="43">
        <f t="shared" si="10"/>
        <v>37528.79</v>
      </c>
      <c r="F37" s="43">
        <f t="shared" si="10"/>
        <v>37403.79</v>
      </c>
      <c r="G37" s="43">
        <f t="shared" si="10"/>
        <v>37403.79</v>
      </c>
      <c r="H37" s="43">
        <f t="shared" si="10"/>
        <v>37003.79</v>
      </c>
      <c r="I37" s="43">
        <f t="shared" si="10"/>
        <v>31503.79</v>
      </c>
      <c r="J37" s="43">
        <f t="shared" si="10"/>
        <v>31503.79</v>
      </c>
      <c r="K37" s="43">
        <f t="shared" si="10"/>
        <v>25225.79</v>
      </c>
      <c r="L37" s="43">
        <f t="shared" si="10"/>
        <v>25100.79</v>
      </c>
      <c r="M37" s="43">
        <f t="shared" si="10"/>
        <v>25100.79</v>
      </c>
      <c r="N37" s="43">
        <f>B37</f>
        <v>0</v>
      </c>
    </row>
    <row r="38" spans="1:14" x14ac:dyDescent="0.3">
      <c r="A38" s="42" t="s">
        <v>98</v>
      </c>
      <c r="B38" s="42">
        <f>B25+'Funding &amp; Capital Expenditure'!B27</f>
        <v>0</v>
      </c>
      <c r="C38" s="42">
        <f>C25+'Funding &amp; Capital Expenditure'!C27</f>
        <v>37528.79</v>
      </c>
      <c r="D38" s="42">
        <f>D25+'Funding &amp; Capital Expenditure'!D27</f>
        <v>0</v>
      </c>
      <c r="E38" s="42">
        <f>E25+'Funding &amp; Capital Expenditure'!E27</f>
        <v>0</v>
      </c>
      <c r="F38" s="42">
        <f>F25+'Funding &amp; Capital Expenditure'!F27</f>
        <v>0</v>
      </c>
      <c r="G38" s="42">
        <f>G25+'Funding &amp; Capital Expenditure'!G27</f>
        <v>0</v>
      </c>
      <c r="H38" s="42">
        <f>H25+'Funding &amp; Capital Expenditure'!H27</f>
        <v>0</v>
      </c>
      <c r="I38" s="42">
        <f>I25+'Funding &amp; Capital Expenditure'!I27</f>
        <v>0</v>
      </c>
      <c r="J38" s="42">
        <f>J25+'Funding &amp; Capital Expenditure'!J27</f>
        <v>0</v>
      </c>
      <c r="K38" s="42">
        <f>K25+'Funding &amp; Capital Expenditure'!K27</f>
        <v>0</v>
      </c>
      <c r="L38" s="42">
        <f>L25+'Funding &amp; Capital Expenditure'!L27</f>
        <v>0</v>
      </c>
      <c r="M38" s="42">
        <f>M25+'Funding &amp; Capital Expenditure'!M27</f>
        <v>11000</v>
      </c>
      <c r="N38" s="42">
        <f>SUM(B38:M38)</f>
        <v>48528.79</v>
      </c>
    </row>
    <row r="39" spans="1:14" x14ac:dyDescent="0.3">
      <c r="A39" s="42" t="s">
        <v>96</v>
      </c>
      <c r="B39" s="42">
        <f>'Funding &amp; Capital Expenditure'!B35</f>
        <v>0</v>
      </c>
      <c r="C39" s="42">
        <f>'Funding &amp; Capital Expenditure'!C35</f>
        <v>0</v>
      </c>
      <c r="D39" s="42">
        <f>'Funding &amp; Capital Expenditure'!D35</f>
        <v>0</v>
      </c>
      <c r="E39" s="42">
        <f>'Funding &amp; Capital Expenditure'!E35</f>
        <v>125</v>
      </c>
      <c r="F39" s="42">
        <f>'Funding &amp; Capital Expenditure'!F35</f>
        <v>0</v>
      </c>
      <c r="G39" s="42">
        <f>'Funding &amp; Capital Expenditure'!G35</f>
        <v>400</v>
      </c>
      <c r="H39" s="42">
        <f>'Funding &amp; Capital Expenditure'!H35</f>
        <v>5500</v>
      </c>
      <c r="I39" s="42">
        <f>'Funding &amp; Capital Expenditure'!I35</f>
        <v>0</v>
      </c>
      <c r="J39" s="42">
        <f>'Funding &amp; Capital Expenditure'!J35</f>
        <v>6278</v>
      </c>
      <c r="K39" s="42">
        <f>'Funding &amp; Capital Expenditure'!K35</f>
        <v>125</v>
      </c>
      <c r="L39" s="42">
        <f>'Funding &amp; Capital Expenditure'!L35</f>
        <v>0</v>
      </c>
      <c r="M39" s="42">
        <f>'Funding &amp; Capital Expenditure'!M35</f>
        <v>0</v>
      </c>
      <c r="N39" s="42">
        <f>SUM(B39:M39)</f>
        <v>12428</v>
      </c>
    </row>
    <row r="40" spans="1:14" x14ac:dyDescent="0.3">
      <c r="A40" s="61" t="s">
        <v>22</v>
      </c>
      <c r="B40" s="62">
        <f>B37+B38-B39</f>
        <v>0</v>
      </c>
      <c r="C40" s="62">
        <f>C37+C38-C39</f>
        <v>37528.79</v>
      </c>
      <c r="D40" s="62">
        <f t="shared" ref="D40:N40" si="11">D37+D38-D39</f>
        <v>37528.79</v>
      </c>
      <c r="E40" s="62">
        <f t="shared" si="11"/>
        <v>37403.79</v>
      </c>
      <c r="F40" s="62">
        <f t="shared" si="11"/>
        <v>37403.79</v>
      </c>
      <c r="G40" s="62">
        <f t="shared" si="11"/>
        <v>37003.79</v>
      </c>
      <c r="H40" s="62">
        <f t="shared" si="11"/>
        <v>31503.79</v>
      </c>
      <c r="I40" s="62">
        <f t="shared" si="11"/>
        <v>31503.79</v>
      </c>
      <c r="J40" s="62">
        <f t="shared" si="11"/>
        <v>25225.79</v>
      </c>
      <c r="K40" s="62">
        <f t="shared" si="11"/>
        <v>25100.79</v>
      </c>
      <c r="L40" s="62">
        <f t="shared" si="11"/>
        <v>25100.79</v>
      </c>
      <c r="M40" s="62">
        <f t="shared" si="11"/>
        <v>36100.79</v>
      </c>
      <c r="N40" s="62">
        <f t="shared" si="11"/>
        <v>36100.79</v>
      </c>
    </row>
    <row r="41" spans="1:14" x14ac:dyDescent="0.3">
      <c r="A41" s="46"/>
    </row>
    <row r="42" spans="1:14" x14ac:dyDescent="0.3">
      <c r="A42" s="46"/>
    </row>
    <row r="43" spans="1:14" x14ac:dyDescent="0.3">
      <c r="A43" s="46"/>
    </row>
    <row r="44" spans="1:14" ht="18" x14ac:dyDescent="0.35">
      <c r="A44" s="37" t="s">
        <v>74</v>
      </c>
      <c r="B44" s="38" t="s">
        <v>79</v>
      </c>
      <c r="D44" s="37"/>
      <c r="E44" s="37"/>
      <c r="F44" s="37" t="s">
        <v>75</v>
      </c>
      <c r="G44" s="37"/>
      <c r="H44" s="37"/>
      <c r="I44" s="37"/>
      <c r="N44" s="38"/>
    </row>
    <row r="45" spans="1:14" ht="9.75" customHeight="1" x14ac:dyDescent="0.35">
      <c r="A45" s="37"/>
      <c r="C45" s="37"/>
      <c r="D45" s="37"/>
      <c r="E45" s="37"/>
      <c r="F45" s="37"/>
      <c r="G45" s="37"/>
      <c r="H45" s="37"/>
      <c r="I45" s="37"/>
    </row>
    <row r="46" spans="1:14" x14ac:dyDescent="0.3">
      <c r="A46" s="40" t="s">
        <v>7</v>
      </c>
      <c r="B46" s="4">
        <v>45748</v>
      </c>
      <c r="C46" s="4">
        <v>45778</v>
      </c>
      <c r="D46" s="4">
        <v>45809</v>
      </c>
      <c r="E46" s="4">
        <v>45839</v>
      </c>
      <c r="F46" s="4">
        <v>45870</v>
      </c>
      <c r="G46" s="4">
        <v>45901</v>
      </c>
      <c r="H46" s="4">
        <v>45931</v>
      </c>
      <c r="I46" s="4">
        <v>45962</v>
      </c>
      <c r="J46" s="4">
        <v>45992</v>
      </c>
      <c r="K46" s="4">
        <v>46023</v>
      </c>
      <c r="L46" s="4">
        <v>46054</v>
      </c>
      <c r="M46" s="4">
        <v>46082</v>
      </c>
      <c r="N46" s="41" t="s">
        <v>23</v>
      </c>
    </row>
    <row r="47" spans="1:14" x14ac:dyDescent="0.3">
      <c r="A47" s="42" t="s">
        <v>9</v>
      </c>
      <c r="B47" s="42">
        <f>'Hall Rental'!B34</f>
        <v>0</v>
      </c>
      <c r="C47" s="42">
        <f>'Hall Rental'!C34</f>
        <v>0</v>
      </c>
      <c r="D47" s="42">
        <f>'Hall Rental'!D34</f>
        <v>0</v>
      </c>
      <c r="E47" s="42">
        <f>'Hall Rental'!E34</f>
        <v>0</v>
      </c>
      <c r="F47" s="42">
        <f>'Hall Rental'!F34</f>
        <v>65</v>
      </c>
      <c r="G47" s="42">
        <f>'Hall Rental'!G34</f>
        <v>255</v>
      </c>
      <c r="H47" s="42">
        <f>'Hall Rental'!H34</f>
        <v>135</v>
      </c>
      <c r="I47" s="42">
        <f>'Hall Rental'!I34</f>
        <v>80</v>
      </c>
      <c r="J47" s="42">
        <f>'Hall Rental'!J34</f>
        <v>105</v>
      </c>
      <c r="K47" s="42">
        <f>'Hall Rental'!K34</f>
        <v>215</v>
      </c>
      <c r="L47" s="42">
        <f>'Hall Rental'!L34</f>
        <v>265</v>
      </c>
      <c r="M47" s="42">
        <f>'Hall Rental'!M34</f>
        <v>235</v>
      </c>
      <c r="N47" s="42">
        <f>SUM(B47:M47)</f>
        <v>1355</v>
      </c>
    </row>
    <row r="48" spans="1:14" x14ac:dyDescent="0.3">
      <c r="A48" s="42" t="s">
        <v>10</v>
      </c>
      <c r="B48" s="42">
        <f>'Pop-up-Pubs'!C10</f>
        <v>0</v>
      </c>
      <c r="C48" s="42">
        <f>'Pop-up-Pubs'!D10</f>
        <v>0</v>
      </c>
      <c r="D48" s="42">
        <f>'Pop-up-Pubs'!E10</f>
        <v>0</v>
      </c>
      <c r="E48" s="42">
        <f>'Pop-up-Pubs'!F10</f>
        <v>0</v>
      </c>
      <c r="F48" s="42">
        <f>'Pop-up-Pubs'!G10</f>
        <v>250</v>
      </c>
      <c r="G48" s="42">
        <f>'Pop-up-Pubs'!H10</f>
        <v>250</v>
      </c>
      <c r="H48" s="42">
        <f>'Pop-up-Pubs'!I10</f>
        <v>250</v>
      </c>
      <c r="I48" s="42">
        <f>'Pop-up-Pubs'!J10</f>
        <v>0</v>
      </c>
      <c r="J48" s="42">
        <f>'Pop-up-Pubs'!K10</f>
        <v>250</v>
      </c>
      <c r="K48" s="42">
        <f>'Pop-up-Pubs'!L10</f>
        <v>0</v>
      </c>
      <c r="L48" s="42">
        <f>'Pop-up-Pubs'!M10</f>
        <v>250</v>
      </c>
      <c r="M48" s="42">
        <f>'Pop-up-Pubs'!N10</f>
        <v>250</v>
      </c>
      <c r="N48" s="42">
        <f t="shared" ref="N48:N54" si="12">SUM(B48:M48)</f>
        <v>1500</v>
      </c>
    </row>
    <row r="49" spans="1:14" x14ac:dyDescent="0.3">
      <c r="A49" s="42" t="s">
        <v>43</v>
      </c>
      <c r="B49" s="42">
        <f>Events!C44</f>
        <v>0</v>
      </c>
      <c r="C49" s="42">
        <f>Events!D44</f>
        <v>1000</v>
      </c>
      <c r="D49" s="42">
        <f>Events!E44</f>
        <v>0</v>
      </c>
      <c r="E49" s="42">
        <f>Events!F44</f>
        <v>2000</v>
      </c>
      <c r="F49" s="42">
        <f>Events!G44</f>
        <v>0</v>
      </c>
      <c r="G49" s="42">
        <f>Events!H44</f>
        <v>650</v>
      </c>
      <c r="H49" s="42">
        <f>Events!I44</f>
        <v>1010</v>
      </c>
      <c r="I49" s="42">
        <f>Events!J44</f>
        <v>100</v>
      </c>
      <c r="J49" s="42">
        <f>Events!K44</f>
        <v>560</v>
      </c>
      <c r="K49" s="42">
        <f>Events!L44</f>
        <v>750</v>
      </c>
      <c r="L49" s="42">
        <f>Events!M44</f>
        <v>0</v>
      </c>
      <c r="M49" s="42">
        <f>Events!N44</f>
        <v>1000</v>
      </c>
      <c r="N49" s="42">
        <f t="shared" si="12"/>
        <v>7070</v>
      </c>
    </row>
    <row r="50" spans="1:14" x14ac:dyDescent="0.3">
      <c r="A50" s="42" t="s">
        <v>62</v>
      </c>
      <c r="B50" s="42">
        <v>0</v>
      </c>
      <c r="C50" s="42">
        <v>0</v>
      </c>
      <c r="D50" s="42">
        <v>0</v>
      </c>
      <c r="E50" s="42">
        <v>0</v>
      </c>
      <c r="F50" s="42">
        <v>0</v>
      </c>
      <c r="G50" s="42">
        <v>0</v>
      </c>
      <c r="H50" s="42">
        <v>0</v>
      </c>
      <c r="I50" s="42">
        <v>0</v>
      </c>
      <c r="J50" s="42">
        <v>0</v>
      </c>
      <c r="K50" s="42">
        <v>850</v>
      </c>
      <c r="L50" s="42">
        <v>0</v>
      </c>
      <c r="M50" s="42">
        <v>0</v>
      </c>
      <c r="N50" s="42">
        <f t="shared" si="12"/>
        <v>850</v>
      </c>
    </row>
    <row r="51" spans="1:14" x14ac:dyDescent="0.3">
      <c r="A51" s="42" t="s">
        <v>99</v>
      </c>
      <c r="B51" s="42">
        <v>0</v>
      </c>
      <c r="C51" s="42">
        <v>85</v>
      </c>
      <c r="D51" s="42"/>
      <c r="E51" s="42">
        <v>0</v>
      </c>
      <c r="F51" s="42">
        <v>85</v>
      </c>
      <c r="G51" s="42"/>
      <c r="H51" s="42">
        <v>0</v>
      </c>
      <c r="I51" s="42">
        <v>85</v>
      </c>
      <c r="J51" s="42"/>
      <c r="K51" s="42">
        <v>0</v>
      </c>
      <c r="L51" s="42">
        <v>85</v>
      </c>
      <c r="M51" s="42"/>
      <c r="N51" s="42">
        <f t="shared" si="12"/>
        <v>340</v>
      </c>
    </row>
    <row r="52" spans="1:14" x14ac:dyDescent="0.3">
      <c r="A52" s="42" t="s">
        <v>0</v>
      </c>
      <c r="B52" s="42">
        <v>10</v>
      </c>
      <c r="C52" s="42">
        <v>10</v>
      </c>
      <c r="D52" s="42">
        <v>10</v>
      </c>
      <c r="E52" s="42">
        <v>10</v>
      </c>
      <c r="F52" s="42">
        <v>10</v>
      </c>
      <c r="G52" s="42">
        <v>10</v>
      </c>
      <c r="H52" s="42">
        <v>10</v>
      </c>
      <c r="I52" s="42">
        <v>10</v>
      </c>
      <c r="J52" s="42">
        <v>10</v>
      </c>
      <c r="K52" s="42">
        <v>10</v>
      </c>
      <c r="L52" s="42">
        <v>10</v>
      </c>
      <c r="M52" s="42">
        <v>10</v>
      </c>
      <c r="N52" s="42">
        <f t="shared" si="12"/>
        <v>120</v>
      </c>
    </row>
    <row r="53" spans="1:14" x14ac:dyDescent="0.3">
      <c r="A53" s="42" t="s">
        <v>11</v>
      </c>
      <c r="B53" s="42">
        <f>(SUM(B47:B49))*0.025</f>
        <v>0</v>
      </c>
      <c r="C53" s="42">
        <f t="shared" ref="C53:M53" si="13">(SUM(C47:C49))*0.025</f>
        <v>25</v>
      </c>
      <c r="D53" s="42">
        <f t="shared" si="13"/>
        <v>0</v>
      </c>
      <c r="E53" s="42">
        <f t="shared" si="13"/>
        <v>50</v>
      </c>
      <c r="F53" s="42">
        <f t="shared" si="13"/>
        <v>7.875</v>
      </c>
      <c r="G53" s="42">
        <f t="shared" si="13"/>
        <v>28.875</v>
      </c>
      <c r="H53" s="42">
        <f t="shared" si="13"/>
        <v>34.875</v>
      </c>
      <c r="I53" s="42">
        <f t="shared" si="13"/>
        <v>4.5</v>
      </c>
      <c r="J53" s="42">
        <f t="shared" si="13"/>
        <v>22.875</v>
      </c>
      <c r="K53" s="42">
        <f t="shared" si="13"/>
        <v>24.125</v>
      </c>
      <c r="L53" s="42">
        <f t="shared" si="13"/>
        <v>12.875</v>
      </c>
      <c r="M53" s="42">
        <f t="shared" si="13"/>
        <v>37.125</v>
      </c>
      <c r="N53" s="42">
        <f t="shared" si="12"/>
        <v>248.125</v>
      </c>
    </row>
    <row r="54" spans="1:14" x14ac:dyDescent="0.3">
      <c r="A54" s="42" t="s">
        <v>38</v>
      </c>
      <c r="B54" s="42">
        <f>(B83*0.026)/12</f>
        <v>57.518045000000022</v>
      </c>
      <c r="C54" s="42">
        <f t="shared" ref="C54:M54" si="14">(C83*0.026)/12</f>
        <v>60.97604500000002</v>
      </c>
      <c r="D54" s="42">
        <f t="shared" si="14"/>
        <v>40.27571166666668</v>
      </c>
      <c r="E54" s="42">
        <f t="shared" si="14"/>
        <v>19.304545000000015</v>
      </c>
      <c r="F54" s="42">
        <f t="shared" si="14"/>
        <v>0.94421166666668421</v>
      </c>
      <c r="G54" s="42">
        <f t="shared" si="14"/>
        <v>0.94421166666668421</v>
      </c>
      <c r="H54" s="42">
        <f t="shared" si="14"/>
        <v>0.94421166666668421</v>
      </c>
      <c r="I54" s="42">
        <f t="shared" si="14"/>
        <v>0.94421166666668421</v>
      </c>
      <c r="J54" s="42">
        <f t="shared" si="14"/>
        <v>0.94421166666668421</v>
      </c>
      <c r="K54" s="42">
        <f t="shared" si="14"/>
        <v>0.67337833333335106</v>
      </c>
      <c r="L54" s="42">
        <f t="shared" si="14"/>
        <v>0.67337833333335106</v>
      </c>
      <c r="M54" s="42">
        <f t="shared" si="14"/>
        <v>0.67337833333335106</v>
      </c>
      <c r="N54" s="42">
        <f t="shared" si="12"/>
        <v>184.81554000000023</v>
      </c>
    </row>
    <row r="55" spans="1:14" x14ac:dyDescent="0.3">
      <c r="A55" s="40" t="s">
        <v>76</v>
      </c>
      <c r="B55" s="43">
        <f t="shared" ref="B55:N55" si="15">SUM(B47:B54)</f>
        <v>67.518045000000029</v>
      </c>
      <c r="C55" s="43">
        <f t="shared" si="15"/>
        <v>1180.9760450000001</v>
      </c>
      <c r="D55" s="43">
        <f t="shared" si="15"/>
        <v>50.27571166666668</v>
      </c>
      <c r="E55" s="43">
        <f t="shared" si="15"/>
        <v>2079.304545</v>
      </c>
      <c r="F55" s="43">
        <f t="shared" si="15"/>
        <v>418.81921166666666</v>
      </c>
      <c r="G55" s="43">
        <f t="shared" si="15"/>
        <v>1194.8192116666667</v>
      </c>
      <c r="H55" s="43">
        <f t="shared" si="15"/>
        <v>1440.8192116666667</v>
      </c>
      <c r="I55" s="43">
        <f t="shared" si="15"/>
        <v>280.44421166666666</v>
      </c>
      <c r="J55" s="43">
        <f t="shared" si="15"/>
        <v>948.81921166666666</v>
      </c>
      <c r="K55" s="43">
        <f t="shared" si="15"/>
        <v>1849.7983783333334</v>
      </c>
      <c r="L55" s="43">
        <f t="shared" si="15"/>
        <v>623.5483783333334</v>
      </c>
      <c r="M55" s="43">
        <f t="shared" si="15"/>
        <v>1532.7983783333334</v>
      </c>
      <c r="N55" s="43">
        <f t="shared" si="15"/>
        <v>11667.94054</v>
      </c>
    </row>
    <row r="57" spans="1:14" x14ac:dyDescent="0.3">
      <c r="A57" s="40" t="s">
        <v>14</v>
      </c>
      <c r="B57" s="4">
        <v>45748</v>
      </c>
      <c r="C57" s="4">
        <v>45778</v>
      </c>
      <c r="D57" s="4">
        <v>45809</v>
      </c>
      <c r="E57" s="4">
        <v>45839</v>
      </c>
      <c r="F57" s="4">
        <v>45870</v>
      </c>
      <c r="G57" s="4">
        <v>45901</v>
      </c>
      <c r="H57" s="4">
        <v>45931</v>
      </c>
      <c r="I57" s="4">
        <v>45962</v>
      </c>
      <c r="J57" s="4">
        <v>45992</v>
      </c>
      <c r="K57" s="4">
        <v>46023</v>
      </c>
      <c r="L57" s="4">
        <v>46054</v>
      </c>
      <c r="M57" s="4">
        <v>46082</v>
      </c>
      <c r="N57" s="41" t="s">
        <v>23</v>
      </c>
    </row>
    <row r="58" spans="1:14" x14ac:dyDescent="0.3">
      <c r="A58" s="42" t="s">
        <v>19</v>
      </c>
      <c r="B58" s="42">
        <f>'Cleaning &amp; Maintenance'!B34</f>
        <v>0</v>
      </c>
      <c r="C58" s="42">
        <f>'Cleaning &amp; Maintenance'!C34</f>
        <v>0</v>
      </c>
      <c r="D58" s="42">
        <f>'Cleaning &amp; Maintenance'!D34</f>
        <v>0</v>
      </c>
      <c r="E58" s="42">
        <f>'Cleaning &amp; Maintenance'!E34</f>
        <v>0</v>
      </c>
      <c r="F58" s="42">
        <f>'Cleaning &amp; Maintenance'!F34</f>
        <v>96</v>
      </c>
      <c r="G58" s="42">
        <f>'Cleaning &amp; Maintenance'!G34</f>
        <v>100</v>
      </c>
      <c r="H58" s="42">
        <f>'Cleaning &amp; Maintenance'!H34</f>
        <v>46</v>
      </c>
      <c r="I58" s="42">
        <f>'Cleaning &amp; Maintenance'!I34</f>
        <v>100</v>
      </c>
      <c r="J58" s="42">
        <f>'Cleaning &amp; Maintenance'!J34</f>
        <v>46</v>
      </c>
      <c r="K58" s="42">
        <f>'Cleaning &amp; Maintenance'!K34</f>
        <v>98</v>
      </c>
      <c r="L58" s="42">
        <f>'Cleaning &amp; Maintenance'!L34</f>
        <v>150</v>
      </c>
      <c r="M58" s="42">
        <f>'Cleaning &amp; Maintenance'!M34</f>
        <v>46</v>
      </c>
      <c r="N58" s="42">
        <f>SUM(B58:M58)</f>
        <v>682</v>
      </c>
    </row>
    <row r="59" spans="1:14" x14ac:dyDescent="0.3">
      <c r="A59" s="42" t="s">
        <v>18</v>
      </c>
      <c r="B59" s="42">
        <v>75</v>
      </c>
      <c r="C59" s="42">
        <v>75</v>
      </c>
      <c r="D59" s="42">
        <v>75</v>
      </c>
      <c r="E59" s="42">
        <v>75</v>
      </c>
      <c r="F59" s="42">
        <v>75</v>
      </c>
      <c r="G59" s="42">
        <v>75</v>
      </c>
      <c r="H59" s="42">
        <v>75</v>
      </c>
      <c r="I59" s="42">
        <v>75</v>
      </c>
      <c r="J59" s="42">
        <v>75</v>
      </c>
      <c r="K59" s="42">
        <v>75</v>
      </c>
      <c r="L59" s="42">
        <v>75</v>
      </c>
      <c r="M59" s="42">
        <v>75</v>
      </c>
      <c r="N59" s="42">
        <f t="shared" ref="N59:N70" si="16">SUM(B59:M59)</f>
        <v>900</v>
      </c>
    </row>
    <row r="60" spans="1:14" x14ac:dyDescent="0.3">
      <c r="A60" s="42" t="s">
        <v>45</v>
      </c>
      <c r="B60" s="42">
        <f>'Pop-up-Pubs'!C11</f>
        <v>0</v>
      </c>
      <c r="C60" s="42">
        <f>'Pop-up-Pubs'!D11</f>
        <v>0</v>
      </c>
      <c r="D60" s="42">
        <f>'Pop-up-Pubs'!E11</f>
        <v>0</v>
      </c>
      <c r="E60" s="42">
        <f>'Pop-up-Pubs'!F11</f>
        <v>0</v>
      </c>
      <c r="F60" s="42">
        <f>'Pop-up-Pubs'!G11</f>
        <v>162.5</v>
      </c>
      <c r="G60" s="42">
        <f>'Pop-up-Pubs'!H11</f>
        <v>162.5</v>
      </c>
      <c r="H60" s="42">
        <f>'Pop-up-Pubs'!I11</f>
        <v>162.5</v>
      </c>
      <c r="I60" s="42">
        <f>'Pop-up-Pubs'!J11</f>
        <v>0</v>
      </c>
      <c r="J60" s="42">
        <f>'Pop-up-Pubs'!K11</f>
        <v>162.5</v>
      </c>
      <c r="K60" s="42">
        <f>'Pop-up-Pubs'!L11</f>
        <v>0</v>
      </c>
      <c r="L60" s="42">
        <f>'Pop-up-Pubs'!M11</f>
        <v>162.5</v>
      </c>
      <c r="M60" s="42">
        <f>'Pop-up-Pubs'!N11</f>
        <v>162.5</v>
      </c>
      <c r="N60" s="42">
        <f t="shared" si="16"/>
        <v>975</v>
      </c>
    </row>
    <row r="61" spans="1:14" x14ac:dyDescent="0.3">
      <c r="A61" s="42" t="s">
        <v>44</v>
      </c>
      <c r="B61" s="42">
        <f>Events!C57</f>
        <v>0</v>
      </c>
      <c r="C61" s="42">
        <f>Events!D57</f>
        <v>350</v>
      </c>
      <c r="D61" s="42">
        <f>Events!E57</f>
        <v>0</v>
      </c>
      <c r="E61" s="42">
        <f>Events!F57</f>
        <v>1300</v>
      </c>
      <c r="F61" s="42">
        <f>Events!G57</f>
        <v>0</v>
      </c>
      <c r="G61" s="42">
        <f>Events!H57</f>
        <v>472.5</v>
      </c>
      <c r="H61" s="42">
        <f>Events!I57</f>
        <v>534</v>
      </c>
      <c r="I61" s="42">
        <f>Events!J57</f>
        <v>0</v>
      </c>
      <c r="J61" s="42">
        <f>Events!K57</f>
        <v>361.5</v>
      </c>
      <c r="K61" s="42">
        <f>Events!L57</f>
        <v>187.5</v>
      </c>
      <c r="L61" s="42">
        <f>Events!M57</f>
        <v>0</v>
      </c>
      <c r="M61" s="42">
        <f>Events!N57</f>
        <v>547.5</v>
      </c>
      <c r="N61" s="42">
        <f t="shared" si="16"/>
        <v>3753</v>
      </c>
    </row>
    <row r="62" spans="1:14" x14ac:dyDescent="0.3">
      <c r="A62" s="42" t="s">
        <v>16</v>
      </c>
      <c r="B62" s="42">
        <v>0</v>
      </c>
      <c r="C62" s="42">
        <v>0</v>
      </c>
      <c r="D62" s="42">
        <v>0</v>
      </c>
      <c r="E62" s="42">
        <v>0</v>
      </c>
      <c r="F62" s="42">
        <v>70</v>
      </c>
      <c r="G62" s="42">
        <v>0</v>
      </c>
      <c r="H62" s="42">
        <v>0</v>
      </c>
      <c r="I62" s="42">
        <v>0</v>
      </c>
      <c r="J62" s="42">
        <v>0</v>
      </c>
      <c r="K62" s="42">
        <v>0</v>
      </c>
      <c r="L62" s="42">
        <v>0</v>
      </c>
      <c r="M62" s="42">
        <v>0</v>
      </c>
      <c r="N62" s="42">
        <f t="shared" si="16"/>
        <v>70</v>
      </c>
    </row>
    <row r="63" spans="1:14" x14ac:dyDescent="0.3">
      <c r="A63" s="42" t="s">
        <v>17</v>
      </c>
      <c r="B63" s="42">
        <v>0</v>
      </c>
      <c r="C63" s="42">
        <v>0</v>
      </c>
      <c r="D63" s="42">
        <v>0</v>
      </c>
      <c r="E63" s="42">
        <v>0</v>
      </c>
      <c r="F63" s="42">
        <v>0</v>
      </c>
      <c r="G63" s="42">
        <v>0</v>
      </c>
      <c r="H63" s="42">
        <v>0</v>
      </c>
      <c r="I63" s="42">
        <v>0</v>
      </c>
      <c r="J63" s="42">
        <v>0</v>
      </c>
      <c r="K63" s="42">
        <v>0</v>
      </c>
      <c r="L63" s="42">
        <v>0</v>
      </c>
      <c r="M63" s="42">
        <v>0</v>
      </c>
      <c r="N63" s="42">
        <f t="shared" si="16"/>
        <v>0</v>
      </c>
    </row>
    <row r="64" spans="1:14" x14ac:dyDescent="0.3">
      <c r="A64" s="42" t="s">
        <v>1</v>
      </c>
      <c r="B64" s="42">
        <v>0</v>
      </c>
      <c r="C64" s="42">
        <v>0</v>
      </c>
      <c r="D64" s="42">
        <v>0</v>
      </c>
      <c r="E64" s="42">
        <v>0</v>
      </c>
      <c r="F64" s="42">
        <v>0</v>
      </c>
      <c r="G64" s="42">
        <v>0</v>
      </c>
      <c r="H64" s="42">
        <v>0</v>
      </c>
      <c r="I64" s="42">
        <v>0</v>
      </c>
      <c r="J64" s="42">
        <v>0</v>
      </c>
      <c r="K64" s="42">
        <v>0</v>
      </c>
      <c r="L64" s="42">
        <v>0</v>
      </c>
      <c r="M64" s="42">
        <f>M21*1.05</f>
        <v>708.75</v>
      </c>
      <c r="N64" s="42">
        <f t="shared" si="16"/>
        <v>708.75</v>
      </c>
    </row>
    <row r="65" spans="1:14" x14ac:dyDescent="0.3">
      <c r="A65" s="42" t="s">
        <v>63</v>
      </c>
      <c r="B65" s="42">
        <v>0</v>
      </c>
      <c r="C65" s="42">
        <v>0</v>
      </c>
      <c r="D65" s="42">
        <v>0</v>
      </c>
      <c r="E65" s="42">
        <v>0</v>
      </c>
      <c r="F65" s="42">
        <v>0</v>
      </c>
      <c r="G65" s="42">
        <v>0</v>
      </c>
      <c r="H65" s="42">
        <v>2250</v>
      </c>
      <c r="I65" s="42">
        <v>1200</v>
      </c>
      <c r="J65" s="42">
        <v>0</v>
      </c>
      <c r="K65" s="42">
        <v>0</v>
      </c>
      <c r="L65" s="42">
        <v>0</v>
      </c>
      <c r="M65" s="42">
        <v>0</v>
      </c>
      <c r="N65" s="42">
        <f t="shared" si="16"/>
        <v>3450</v>
      </c>
    </row>
    <row r="66" spans="1:14" x14ac:dyDescent="0.3">
      <c r="A66" s="42" t="s">
        <v>42</v>
      </c>
      <c r="B66" s="42">
        <v>65</v>
      </c>
      <c r="C66" s="42">
        <v>65</v>
      </c>
      <c r="D66" s="42">
        <v>65</v>
      </c>
      <c r="E66" s="42">
        <v>65</v>
      </c>
      <c r="F66" s="42">
        <v>65</v>
      </c>
      <c r="G66" s="42">
        <v>65</v>
      </c>
      <c r="H66" s="42">
        <v>65</v>
      </c>
      <c r="I66" s="42">
        <v>65</v>
      </c>
      <c r="J66" s="42">
        <v>65</v>
      </c>
      <c r="K66" s="42">
        <v>65</v>
      </c>
      <c r="L66" s="42">
        <v>65</v>
      </c>
      <c r="M66" s="42">
        <v>65</v>
      </c>
      <c r="N66" s="42">
        <f t="shared" si="16"/>
        <v>780</v>
      </c>
    </row>
    <row r="67" spans="1:14" x14ac:dyDescent="0.3">
      <c r="A67" s="42" t="s">
        <v>187</v>
      </c>
      <c r="B67" s="42">
        <v>0</v>
      </c>
      <c r="C67" s="42">
        <v>0</v>
      </c>
      <c r="D67" s="42"/>
      <c r="E67" s="42">
        <v>0</v>
      </c>
      <c r="F67" s="42">
        <v>0</v>
      </c>
      <c r="G67" s="42">
        <v>0</v>
      </c>
      <c r="H67" s="42">
        <v>0</v>
      </c>
      <c r="I67" s="42">
        <v>0</v>
      </c>
      <c r="J67" s="42"/>
      <c r="K67" s="42">
        <v>0</v>
      </c>
      <c r="L67" s="42">
        <v>0</v>
      </c>
      <c r="M67" s="42">
        <v>0</v>
      </c>
      <c r="N67" s="42">
        <f t="shared" si="16"/>
        <v>0</v>
      </c>
    </row>
    <row r="68" spans="1:14" x14ac:dyDescent="0.3">
      <c r="A68" s="42" t="s">
        <v>65</v>
      </c>
      <c r="B68" s="42">
        <v>0</v>
      </c>
      <c r="C68" s="42">
        <v>0</v>
      </c>
      <c r="D68" s="42">
        <v>0</v>
      </c>
      <c r="E68" s="42">
        <v>0</v>
      </c>
      <c r="F68" s="42">
        <v>0</v>
      </c>
      <c r="G68" s="42">
        <v>0</v>
      </c>
      <c r="H68" s="42">
        <v>0</v>
      </c>
      <c r="I68" s="42">
        <v>0</v>
      </c>
      <c r="J68" s="42">
        <v>0</v>
      </c>
      <c r="K68" s="42">
        <v>0</v>
      </c>
      <c r="L68" s="42">
        <v>0</v>
      </c>
      <c r="M68" s="42">
        <v>0</v>
      </c>
      <c r="N68" s="42">
        <f t="shared" si="16"/>
        <v>0</v>
      </c>
    </row>
    <row r="69" spans="1:14" x14ac:dyDescent="0.3">
      <c r="A69" s="42" t="s">
        <v>103</v>
      </c>
      <c r="B69" s="42">
        <v>208.09</v>
      </c>
      <c r="C69" s="42">
        <v>208.09</v>
      </c>
      <c r="D69" s="42">
        <v>208.09</v>
      </c>
      <c r="E69" s="42">
        <v>208.09</v>
      </c>
      <c r="F69" s="42">
        <v>208.09</v>
      </c>
      <c r="G69" s="42">
        <v>208.09</v>
      </c>
      <c r="H69" s="42">
        <v>208.09</v>
      </c>
      <c r="I69" s="42">
        <v>208.09</v>
      </c>
      <c r="J69" s="42">
        <v>208.09</v>
      </c>
      <c r="K69" s="42">
        <v>208.09</v>
      </c>
      <c r="L69" s="42">
        <v>208.09</v>
      </c>
      <c r="M69" s="42">
        <v>208.09</v>
      </c>
      <c r="N69" s="42">
        <f t="shared" si="16"/>
        <v>2497.08</v>
      </c>
    </row>
    <row r="70" spans="1:14" x14ac:dyDescent="0.3">
      <c r="A70" s="42" t="s">
        <v>20</v>
      </c>
      <c r="B70" s="42">
        <v>8.5</v>
      </c>
      <c r="C70" s="42">
        <v>8.5</v>
      </c>
      <c r="D70" s="42">
        <v>8.5</v>
      </c>
      <c r="E70" s="42">
        <v>8.5</v>
      </c>
      <c r="F70" s="42">
        <v>8.5</v>
      </c>
      <c r="G70" s="42">
        <v>8.5</v>
      </c>
      <c r="H70" s="42">
        <v>8.5</v>
      </c>
      <c r="I70" s="42">
        <v>8.5</v>
      </c>
      <c r="J70" s="42">
        <v>8.5</v>
      </c>
      <c r="K70" s="42">
        <v>8.5</v>
      </c>
      <c r="L70" s="42">
        <v>8.5</v>
      </c>
      <c r="M70" s="42">
        <v>8.5</v>
      </c>
      <c r="N70" s="42">
        <f t="shared" si="16"/>
        <v>102</v>
      </c>
    </row>
    <row r="71" spans="1:14" x14ac:dyDescent="0.3">
      <c r="A71" s="40" t="s">
        <v>77</v>
      </c>
      <c r="B71" s="43">
        <f t="shared" ref="B71:N71" si="17">SUM(B58:B70)</f>
        <v>356.59000000000003</v>
      </c>
      <c r="C71" s="43">
        <f t="shared" si="17"/>
        <v>706.59</v>
      </c>
      <c r="D71" s="43">
        <f t="shared" si="17"/>
        <v>356.59000000000003</v>
      </c>
      <c r="E71" s="43">
        <f t="shared" si="17"/>
        <v>1656.59</v>
      </c>
      <c r="F71" s="43">
        <f t="shared" si="17"/>
        <v>685.09</v>
      </c>
      <c r="G71" s="43">
        <f t="shared" si="17"/>
        <v>1091.5899999999999</v>
      </c>
      <c r="H71" s="43">
        <f t="shared" si="17"/>
        <v>3349.09</v>
      </c>
      <c r="I71" s="43">
        <f t="shared" si="17"/>
        <v>1656.59</v>
      </c>
      <c r="J71" s="43">
        <f t="shared" si="17"/>
        <v>926.59</v>
      </c>
      <c r="K71" s="43">
        <f t="shared" si="17"/>
        <v>642.09</v>
      </c>
      <c r="L71" s="43">
        <f t="shared" si="17"/>
        <v>669.09</v>
      </c>
      <c r="M71" s="43">
        <f t="shared" si="17"/>
        <v>1821.34</v>
      </c>
      <c r="N71" s="43">
        <f t="shared" si="17"/>
        <v>13917.83</v>
      </c>
    </row>
    <row r="73" spans="1:14" ht="15.6" x14ac:dyDescent="0.3">
      <c r="A73" s="44" t="s">
        <v>102</v>
      </c>
    </row>
    <row r="74" spans="1:14" x14ac:dyDescent="0.3">
      <c r="A74" s="40" t="s">
        <v>21</v>
      </c>
      <c r="B74" s="43">
        <f>N34</f>
        <v>6043.7234949999984</v>
      </c>
      <c r="C74" s="43">
        <f>B77</f>
        <v>5754.651539999998</v>
      </c>
      <c r="D74" s="43">
        <f t="shared" ref="D74:M74" si="18">C77</f>
        <v>6229.0375849999982</v>
      </c>
      <c r="E74" s="43">
        <f t="shared" si="18"/>
        <v>5922.7232966666652</v>
      </c>
      <c r="F74" s="43">
        <f t="shared" si="18"/>
        <v>6345.437841666665</v>
      </c>
      <c r="G74" s="43">
        <f t="shared" si="18"/>
        <v>6079.1670533333318</v>
      </c>
      <c r="H74" s="43">
        <f t="shared" si="18"/>
        <v>6182.3962649999985</v>
      </c>
      <c r="I74" s="43">
        <f t="shared" si="18"/>
        <v>4274.1254766666652</v>
      </c>
      <c r="J74" s="43">
        <f t="shared" si="18"/>
        <v>2897.979688333332</v>
      </c>
      <c r="K74" s="43">
        <f t="shared" si="18"/>
        <v>2920.2088999999987</v>
      </c>
      <c r="L74" s="43">
        <f t="shared" si="18"/>
        <v>4127.9172783333324</v>
      </c>
      <c r="M74" s="43">
        <f t="shared" si="18"/>
        <v>4082.3756566666652</v>
      </c>
      <c r="N74" s="43">
        <f>B74</f>
        <v>6043.7234949999984</v>
      </c>
    </row>
    <row r="75" spans="1:14" x14ac:dyDescent="0.3">
      <c r="A75" s="42" t="s">
        <v>97</v>
      </c>
      <c r="B75" s="42">
        <f t="shared" ref="B75:M75" si="19">B55</f>
        <v>67.518045000000029</v>
      </c>
      <c r="C75" s="42">
        <f t="shared" si="19"/>
        <v>1180.9760450000001</v>
      </c>
      <c r="D75" s="42">
        <f t="shared" si="19"/>
        <v>50.27571166666668</v>
      </c>
      <c r="E75" s="42">
        <f t="shared" si="19"/>
        <v>2079.304545</v>
      </c>
      <c r="F75" s="42">
        <f t="shared" si="19"/>
        <v>418.81921166666666</v>
      </c>
      <c r="G75" s="42">
        <f t="shared" si="19"/>
        <v>1194.8192116666667</v>
      </c>
      <c r="H75" s="42">
        <f t="shared" si="19"/>
        <v>1440.8192116666667</v>
      </c>
      <c r="I75" s="42">
        <f t="shared" si="19"/>
        <v>280.44421166666666</v>
      </c>
      <c r="J75" s="42">
        <f t="shared" si="19"/>
        <v>948.81921166666666</v>
      </c>
      <c r="K75" s="42">
        <f t="shared" si="19"/>
        <v>1849.7983783333334</v>
      </c>
      <c r="L75" s="42">
        <f t="shared" si="19"/>
        <v>623.5483783333334</v>
      </c>
      <c r="M75" s="42">
        <f t="shared" si="19"/>
        <v>1532.7983783333334</v>
      </c>
      <c r="N75" s="42">
        <f>SUM(B75:M75)</f>
        <v>11667.94054</v>
      </c>
    </row>
    <row r="76" spans="1:14" x14ac:dyDescent="0.3">
      <c r="A76" s="42" t="s">
        <v>80</v>
      </c>
      <c r="B76" s="42">
        <f t="shared" ref="B76:M76" si="20">B71</f>
        <v>356.59000000000003</v>
      </c>
      <c r="C76" s="42">
        <f t="shared" si="20"/>
        <v>706.59</v>
      </c>
      <c r="D76" s="42">
        <f t="shared" si="20"/>
        <v>356.59000000000003</v>
      </c>
      <c r="E76" s="42">
        <f t="shared" si="20"/>
        <v>1656.59</v>
      </c>
      <c r="F76" s="42">
        <f t="shared" si="20"/>
        <v>685.09</v>
      </c>
      <c r="G76" s="42">
        <f t="shared" si="20"/>
        <v>1091.5899999999999</v>
      </c>
      <c r="H76" s="42">
        <f t="shared" si="20"/>
        <v>3349.09</v>
      </c>
      <c r="I76" s="42">
        <f t="shared" si="20"/>
        <v>1656.59</v>
      </c>
      <c r="J76" s="42">
        <f t="shared" si="20"/>
        <v>926.59</v>
      </c>
      <c r="K76" s="42">
        <f t="shared" si="20"/>
        <v>642.09</v>
      </c>
      <c r="L76" s="42">
        <f t="shared" si="20"/>
        <v>669.09</v>
      </c>
      <c r="M76" s="42">
        <f t="shared" si="20"/>
        <v>1821.34</v>
      </c>
      <c r="N76" s="42">
        <f>SUM(B76:M76)</f>
        <v>13917.830000000002</v>
      </c>
    </row>
    <row r="77" spans="1:14" x14ac:dyDescent="0.3">
      <c r="A77" s="63" t="s">
        <v>22</v>
      </c>
      <c r="B77" s="64">
        <f>B74+B75-B76</f>
        <v>5754.651539999998</v>
      </c>
      <c r="C77" s="64">
        <f t="shared" ref="C77:N77" si="21">C74+C75-C76</f>
        <v>6229.0375849999982</v>
      </c>
      <c r="D77" s="64">
        <f t="shared" si="21"/>
        <v>5922.7232966666652</v>
      </c>
      <c r="E77" s="64">
        <f t="shared" si="21"/>
        <v>6345.437841666665</v>
      </c>
      <c r="F77" s="64">
        <f t="shared" si="21"/>
        <v>6079.1670533333318</v>
      </c>
      <c r="G77" s="64">
        <f t="shared" si="21"/>
        <v>6182.3962649999985</v>
      </c>
      <c r="H77" s="64">
        <f t="shared" si="21"/>
        <v>4274.1254766666652</v>
      </c>
      <c r="I77" s="64">
        <f t="shared" si="21"/>
        <v>2897.979688333332</v>
      </c>
      <c r="J77" s="64">
        <f t="shared" si="21"/>
        <v>2920.2088999999987</v>
      </c>
      <c r="K77" s="64">
        <f t="shared" si="21"/>
        <v>4127.9172783333324</v>
      </c>
      <c r="L77" s="64">
        <f t="shared" si="21"/>
        <v>4082.3756566666652</v>
      </c>
      <c r="M77" s="64">
        <f t="shared" si="21"/>
        <v>3793.834034999998</v>
      </c>
      <c r="N77" s="64">
        <f t="shared" si="21"/>
        <v>3793.8340349999962</v>
      </c>
    </row>
    <row r="78" spans="1:14" x14ac:dyDescent="0.3">
      <c r="A78" s="45"/>
    </row>
    <row r="79" spans="1:14" ht="15.6" x14ac:dyDescent="0.3">
      <c r="A79" s="44" t="s">
        <v>64</v>
      </c>
    </row>
    <row r="80" spans="1:14" x14ac:dyDescent="0.3">
      <c r="A80" s="40" t="s">
        <v>21</v>
      </c>
      <c r="B80" s="43">
        <f>N40</f>
        <v>36100.79</v>
      </c>
      <c r="C80" s="43">
        <f>B83</f>
        <v>26546.790000000008</v>
      </c>
      <c r="D80" s="43">
        <f t="shared" ref="D80" si="22">C83</f>
        <v>28142.790000000008</v>
      </c>
      <c r="E80" s="43">
        <f t="shared" ref="E80" si="23">D83</f>
        <v>18588.790000000008</v>
      </c>
      <c r="F80" s="43">
        <f t="shared" ref="F80" si="24">E83</f>
        <v>8909.7900000000081</v>
      </c>
      <c r="G80" s="43">
        <f>F83</f>
        <v>435.79000000000815</v>
      </c>
      <c r="H80" s="43">
        <f t="shared" ref="H80" si="25">G83</f>
        <v>435.79000000000815</v>
      </c>
      <c r="I80" s="43">
        <f t="shared" ref="I80" si="26">H83</f>
        <v>435.79000000000815</v>
      </c>
      <c r="J80" s="43">
        <f t="shared" ref="J80" si="27">I83</f>
        <v>435.79000000000815</v>
      </c>
      <c r="K80" s="43">
        <f t="shared" ref="K80" si="28">J83</f>
        <v>435.79000000000815</v>
      </c>
      <c r="L80" s="43">
        <f t="shared" ref="L80" si="29">K83</f>
        <v>310.79000000000815</v>
      </c>
      <c r="M80" s="43">
        <f t="shared" ref="M80" si="30">L83</f>
        <v>310.79000000000815</v>
      </c>
      <c r="N80" s="43">
        <f>B80</f>
        <v>36100.79</v>
      </c>
    </row>
    <row r="81" spans="1:14" x14ac:dyDescent="0.3">
      <c r="A81" s="42" t="s">
        <v>98</v>
      </c>
      <c r="B81" s="42">
        <f>B68+'Funding &amp; Capital Expenditure'!B45</f>
        <v>38200</v>
      </c>
      <c r="C81" s="42">
        <f>C68+'Funding &amp; Capital Expenditure'!C45</f>
        <v>49350</v>
      </c>
      <c r="D81" s="42">
        <f>D68+'Funding &amp; Capital Expenditure'!D45</f>
        <v>38200</v>
      </c>
      <c r="E81" s="42">
        <f>E68+'Funding &amp; Capital Expenditure'!E45</f>
        <v>38200</v>
      </c>
      <c r="F81" s="42">
        <f>F68+'Funding &amp; Capital Expenditure'!F45</f>
        <v>38200</v>
      </c>
      <c r="G81" s="42">
        <f>G68+'Funding &amp; Capital Expenditure'!G45</f>
        <v>0</v>
      </c>
      <c r="H81" s="42">
        <f>H68+'Funding &amp; Capital Expenditure'!H45</f>
        <v>0</v>
      </c>
      <c r="I81" s="42">
        <f>I68+'Funding &amp; Capital Expenditure'!I45</f>
        <v>0</v>
      </c>
      <c r="J81" s="42">
        <f>J68+'Funding &amp; Capital Expenditure'!J45</f>
        <v>0</v>
      </c>
      <c r="K81" s="42">
        <f>K68+'Funding &amp; Capital Expenditure'!K45</f>
        <v>0</v>
      </c>
      <c r="L81" s="42">
        <f>L68+'Funding &amp; Capital Expenditure'!L45</f>
        <v>0</v>
      </c>
      <c r="M81" s="42">
        <f>M68+'Funding &amp; Capital Expenditure'!M45</f>
        <v>0</v>
      </c>
      <c r="N81" s="42">
        <f>SUM(B81:M81)</f>
        <v>202150</v>
      </c>
    </row>
    <row r="82" spans="1:14" x14ac:dyDescent="0.3">
      <c r="A82" s="42" t="s">
        <v>96</v>
      </c>
      <c r="B82" s="42">
        <f>'Funding &amp; Capital Expenditure'!B52</f>
        <v>47754</v>
      </c>
      <c r="C82" s="42">
        <f>'Funding &amp; Capital Expenditure'!C52</f>
        <v>47754</v>
      </c>
      <c r="D82" s="42">
        <f>'Funding &amp; Capital Expenditure'!D52</f>
        <v>47754</v>
      </c>
      <c r="E82" s="42">
        <f>'Funding &amp; Capital Expenditure'!E52</f>
        <v>47879</v>
      </c>
      <c r="F82" s="42">
        <f>'Funding &amp; Capital Expenditure'!F52</f>
        <v>46674</v>
      </c>
      <c r="G82" s="42">
        <f>'Funding &amp; Capital Expenditure'!G52</f>
        <v>0</v>
      </c>
      <c r="H82" s="42">
        <f>'Funding &amp; Capital Expenditure'!H52</f>
        <v>0</v>
      </c>
      <c r="I82" s="42">
        <f>'Funding &amp; Capital Expenditure'!I52</f>
        <v>0</v>
      </c>
      <c r="J82" s="42">
        <f>'Funding &amp; Capital Expenditure'!J52</f>
        <v>0</v>
      </c>
      <c r="K82" s="42">
        <f>'Funding &amp; Capital Expenditure'!K52</f>
        <v>125</v>
      </c>
      <c r="L82" s="42">
        <f>'Funding &amp; Capital Expenditure'!L52</f>
        <v>0</v>
      </c>
      <c r="M82" s="42">
        <f>'Funding &amp; Capital Expenditure'!M52</f>
        <v>0</v>
      </c>
      <c r="N82" s="42">
        <f>SUM(B82:M82)</f>
        <v>237940</v>
      </c>
    </row>
    <row r="83" spans="1:14" x14ac:dyDescent="0.3">
      <c r="A83" s="61" t="s">
        <v>22</v>
      </c>
      <c r="B83" s="62">
        <f>B80+B81-B82</f>
        <v>26546.790000000008</v>
      </c>
      <c r="C83" s="62">
        <f t="shared" ref="C83:N83" si="31">C80+C81-C82</f>
        <v>28142.790000000008</v>
      </c>
      <c r="D83" s="62">
        <f t="shared" si="31"/>
        <v>18588.790000000008</v>
      </c>
      <c r="E83" s="62">
        <f>E80+E81-E82</f>
        <v>8909.7900000000081</v>
      </c>
      <c r="F83" s="62">
        <f>F80+F81-F82</f>
        <v>435.79000000000815</v>
      </c>
      <c r="G83" s="62">
        <f t="shared" si="31"/>
        <v>435.79000000000815</v>
      </c>
      <c r="H83" s="62">
        <f t="shared" si="31"/>
        <v>435.79000000000815</v>
      </c>
      <c r="I83" s="62">
        <f t="shared" si="31"/>
        <v>435.79000000000815</v>
      </c>
      <c r="J83" s="62">
        <f t="shared" si="31"/>
        <v>435.79000000000815</v>
      </c>
      <c r="K83" s="62">
        <f t="shared" si="31"/>
        <v>310.79000000000815</v>
      </c>
      <c r="L83" s="62">
        <f t="shared" si="31"/>
        <v>310.79000000000815</v>
      </c>
      <c r="M83" s="62">
        <f t="shared" si="31"/>
        <v>310.79000000000815</v>
      </c>
      <c r="N83" s="62">
        <f t="shared" si="31"/>
        <v>310.79000000000815</v>
      </c>
    </row>
    <row r="87" spans="1:14" ht="18" x14ac:dyDescent="0.35">
      <c r="A87" s="37" t="s">
        <v>74</v>
      </c>
      <c r="B87" s="38" t="s">
        <v>81</v>
      </c>
      <c r="D87" s="37"/>
      <c r="E87" s="37"/>
      <c r="F87" s="37" t="s">
        <v>75</v>
      </c>
      <c r="G87" s="37"/>
      <c r="H87" s="37"/>
      <c r="I87" s="37"/>
      <c r="N87" s="38"/>
    </row>
    <row r="88" spans="1:14" ht="9.75" customHeight="1" x14ac:dyDescent="0.35">
      <c r="A88" s="37"/>
      <c r="C88" s="37"/>
      <c r="D88" s="37"/>
      <c r="E88" s="37"/>
      <c r="F88" s="37"/>
      <c r="G88" s="37"/>
      <c r="H88" s="37"/>
      <c r="I88" s="37"/>
    </row>
    <row r="89" spans="1:14" x14ac:dyDescent="0.3">
      <c r="A89" s="40" t="s">
        <v>7</v>
      </c>
      <c r="B89" s="4">
        <v>46113</v>
      </c>
      <c r="C89" s="4">
        <v>46143</v>
      </c>
      <c r="D89" s="4">
        <v>46174</v>
      </c>
      <c r="E89" s="4">
        <v>46204</v>
      </c>
      <c r="F89" s="4">
        <v>46235</v>
      </c>
      <c r="G89" s="4">
        <v>46266</v>
      </c>
      <c r="H89" s="4">
        <v>46296</v>
      </c>
      <c r="I89" s="4">
        <v>46327</v>
      </c>
      <c r="J89" s="4">
        <v>46357</v>
      </c>
      <c r="K89" s="4">
        <v>46388</v>
      </c>
      <c r="L89" s="4">
        <v>46419</v>
      </c>
      <c r="M89" s="4">
        <v>46447</v>
      </c>
      <c r="N89" s="41" t="s">
        <v>23</v>
      </c>
    </row>
    <row r="90" spans="1:14" x14ac:dyDescent="0.3">
      <c r="A90" s="42" t="s">
        <v>9</v>
      </c>
      <c r="B90" s="42">
        <f>'Hall Rental'!B51</f>
        <v>72</v>
      </c>
      <c r="C90" s="42">
        <f>'Hall Rental'!C51</f>
        <v>482</v>
      </c>
      <c r="D90" s="42">
        <f>'Hall Rental'!D51</f>
        <v>218</v>
      </c>
      <c r="E90" s="42">
        <f>'Hall Rental'!E51</f>
        <v>122</v>
      </c>
      <c r="F90" s="42">
        <f>'Hall Rental'!F51</f>
        <v>110</v>
      </c>
      <c r="G90" s="42">
        <f>'Hall Rental'!G51</f>
        <v>334</v>
      </c>
      <c r="H90" s="42">
        <f>'Hall Rental'!H51</f>
        <v>170</v>
      </c>
      <c r="I90" s="42">
        <f>'Hall Rental'!I51</f>
        <v>101</v>
      </c>
      <c r="J90" s="42">
        <f>'Hall Rental'!J51</f>
        <v>134</v>
      </c>
      <c r="K90" s="42">
        <f>'Hall Rental'!K51</f>
        <v>266</v>
      </c>
      <c r="L90" s="42">
        <f>'Hall Rental'!L51</f>
        <v>326</v>
      </c>
      <c r="M90" s="42">
        <f>'Hall Rental'!M51</f>
        <v>302</v>
      </c>
      <c r="N90" s="42">
        <f>SUM(B90:M90)</f>
        <v>2637</v>
      </c>
    </row>
    <row r="91" spans="1:14" x14ac:dyDescent="0.3">
      <c r="A91" s="42" t="s">
        <v>10</v>
      </c>
      <c r="B91" s="42">
        <f>'Pop-up-Pubs'!C16</f>
        <v>250</v>
      </c>
      <c r="C91" s="42">
        <f>'Pop-up-Pubs'!D16</f>
        <v>250</v>
      </c>
      <c r="D91" s="42">
        <f>'Pop-up-Pubs'!E16</f>
        <v>250</v>
      </c>
      <c r="E91" s="42">
        <f>'Pop-up-Pubs'!F16</f>
        <v>250</v>
      </c>
      <c r="F91" s="42">
        <f>'Pop-up-Pubs'!G16</f>
        <v>250</v>
      </c>
      <c r="G91" s="42">
        <f>'Pop-up-Pubs'!H16</f>
        <v>250</v>
      </c>
      <c r="H91" s="42">
        <f>'Pop-up-Pubs'!I16</f>
        <v>250</v>
      </c>
      <c r="I91" s="42">
        <f>'Pop-up-Pubs'!J16</f>
        <v>0</v>
      </c>
      <c r="J91" s="42">
        <f>'Pop-up-Pubs'!K16</f>
        <v>250</v>
      </c>
      <c r="K91" s="42">
        <f>'Pop-up-Pubs'!L16</f>
        <v>0</v>
      </c>
      <c r="L91" s="42">
        <f>'Pop-up-Pubs'!M16</f>
        <v>250</v>
      </c>
      <c r="M91" s="42">
        <f>'Pop-up-Pubs'!N16</f>
        <v>250</v>
      </c>
      <c r="N91" s="42">
        <f t="shared" ref="N91:N97" si="32">SUM(B91:M91)</f>
        <v>2500</v>
      </c>
    </row>
    <row r="92" spans="1:14" x14ac:dyDescent="0.3">
      <c r="A92" s="42" t="s">
        <v>43</v>
      </c>
      <c r="B92" s="42">
        <f>Events!C73</f>
        <v>400</v>
      </c>
      <c r="C92" s="42">
        <f>Events!D73</f>
        <v>1000</v>
      </c>
      <c r="D92" s="42">
        <f>Events!E73</f>
        <v>550</v>
      </c>
      <c r="E92" s="42">
        <f>Events!F73</f>
        <v>2000</v>
      </c>
      <c r="F92" s="42">
        <f>Events!G73</f>
        <v>0</v>
      </c>
      <c r="G92" s="42">
        <f>Events!H73</f>
        <v>650</v>
      </c>
      <c r="H92" s="42">
        <f>Events!I73</f>
        <v>1010</v>
      </c>
      <c r="I92" s="42">
        <f>Events!J73</f>
        <v>100</v>
      </c>
      <c r="J92" s="42">
        <f>Events!K73</f>
        <v>560</v>
      </c>
      <c r="K92" s="42">
        <f>Events!L73</f>
        <v>750</v>
      </c>
      <c r="L92" s="42">
        <f>Events!M73</f>
        <v>0</v>
      </c>
      <c r="M92" s="42">
        <f>Events!N73</f>
        <v>1000</v>
      </c>
      <c r="N92" s="42">
        <f t="shared" si="32"/>
        <v>8020</v>
      </c>
    </row>
    <row r="93" spans="1:14" x14ac:dyDescent="0.3">
      <c r="A93" s="42" t="s">
        <v>62</v>
      </c>
      <c r="B93" s="42">
        <v>0</v>
      </c>
      <c r="C93" s="42">
        <v>0</v>
      </c>
      <c r="D93" s="42">
        <v>0</v>
      </c>
      <c r="E93" s="42">
        <v>0</v>
      </c>
      <c r="F93" s="42">
        <v>0</v>
      </c>
      <c r="G93" s="42">
        <v>0</v>
      </c>
      <c r="H93" s="42">
        <v>0</v>
      </c>
      <c r="I93" s="42">
        <v>0</v>
      </c>
      <c r="J93" s="42">
        <v>0</v>
      </c>
      <c r="K93" s="42">
        <v>850</v>
      </c>
      <c r="L93" s="42">
        <v>0</v>
      </c>
      <c r="M93" s="42">
        <v>0</v>
      </c>
      <c r="N93" s="42">
        <f t="shared" si="32"/>
        <v>850</v>
      </c>
    </row>
    <row r="94" spans="1:14" x14ac:dyDescent="0.3">
      <c r="A94" s="42" t="s">
        <v>99</v>
      </c>
      <c r="B94" s="42">
        <v>0</v>
      </c>
      <c r="C94" s="42">
        <v>85</v>
      </c>
      <c r="D94" s="42"/>
      <c r="E94" s="42">
        <v>0</v>
      </c>
      <c r="F94" s="42">
        <v>85</v>
      </c>
      <c r="G94" s="42"/>
      <c r="H94" s="42">
        <v>0</v>
      </c>
      <c r="I94" s="42">
        <v>85</v>
      </c>
      <c r="J94" s="42"/>
      <c r="K94" s="42">
        <v>0</v>
      </c>
      <c r="L94" s="42">
        <v>85</v>
      </c>
      <c r="M94" s="42"/>
      <c r="N94" s="42">
        <f t="shared" si="32"/>
        <v>340</v>
      </c>
    </row>
    <row r="95" spans="1:14" x14ac:dyDescent="0.3">
      <c r="A95" s="42" t="s">
        <v>0</v>
      </c>
      <c r="B95" s="42">
        <v>10</v>
      </c>
      <c r="C95" s="42">
        <v>10</v>
      </c>
      <c r="D95" s="42">
        <v>10</v>
      </c>
      <c r="E95" s="42">
        <v>10</v>
      </c>
      <c r="F95" s="42">
        <v>10</v>
      </c>
      <c r="G95" s="42">
        <v>10</v>
      </c>
      <c r="H95" s="42">
        <v>10</v>
      </c>
      <c r="I95" s="42">
        <v>10</v>
      </c>
      <c r="J95" s="42">
        <v>10</v>
      </c>
      <c r="K95" s="42">
        <v>10</v>
      </c>
      <c r="L95" s="42">
        <v>10</v>
      </c>
      <c r="M95" s="42">
        <v>10</v>
      </c>
      <c r="N95" s="42">
        <f t="shared" si="32"/>
        <v>120</v>
      </c>
    </row>
    <row r="96" spans="1:14" x14ac:dyDescent="0.3">
      <c r="A96" s="42" t="s">
        <v>11</v>
      </c>
      <c r="B96" s="42">
        <f>(SUM(B90:B92))*0.025</f>
        <v>18.05</v>
      </c>
      <c r="C96" s="42">
        <f t="shared" ref="C96:M96" si="33">(SUM(C90:C95))*0.025</f>
        <v>45.675000000000004</v>
      </c>
      <c r="D96" s="42">
        <f t="shared" si="33"/>
        <v>25.700000000000003</v>
      </c>
      <c r="E96" s="42">
        <f t="shared" si="33"/>
        <v>59.550000000000004</v>
      </c>
      <c r="F96" s="42">
        <f t="shared" si="33"/>
        <v>11.375</v>
      </c>
      <c r="G96" s="42">
        <f t="shared" si="33"/>
        <v>31.1</v>
      </c>
      <c r="H96" s="42">
        <f t="shared" si="33"/>
        <v>36</v>
      </c>
      <c r="I96" s="42">
        <f t="shared" si="33"/>
        <v>7.4</v>
      </c>
      <c r="J96" s="42">
        <f t="shared" si="33"/>
        <v>23.85</v>
      </c>
      <c r="K96" s="42">
        <f t="shared" si="33"/>
        <v>46.900000000000006</v>
      </c>
      <c r="L96" s="42">
        <f t="shared" si="33"/>
        <v>16.775000000000002</v>
      </c>
      <c r="M96" s="42">
        <f t="shared" si="33"/>
        <v>39.050000000000004</v>
      </c>
      <c r="N96" s="42">
        <f t="shared" si="32"/>
        <v>361.42500000000001</v>
      </c>
    </row>
    <row r="97" spans="1:14" x14ac:dyDescent="0.3">
      <c r="A97" s="42" t="s">
        <v>38</v>
      </c>
      <c r="B97" s="42">
        <f>(B126*0.026)/12</f>
        <v>0.67337833333335106</v>
      </c>
      <c r="C97" s="42">
        <f t="shared" ref="C97:M97" si="34">(C126*0.026)/12</f>
        <v>0.67337833333335106</v>
      </c>
      <c r="D97" s="42">
        <f t="shared" si="34"/>
        <v>0.67337833333335106</v>
      </c>
      <c r="E97" s="42">
        <f t="shared" si="34"/>
        <v>0.40254500000001764</v>
      </c>
      <c r="F97" s="42">
        <f t="shared" si="34"/>
        <v>0.40254500000001764</v>
      </c>
      <c r="G97" s="42">
        <f t="shared" si="34"/>
        <v>0.40254500000001764</v>
      </c>
      <c r="H97" s="42">
        <f t="shared" si="34"/>
        <v>0.40254500000001764</v>
      </c>
      <c r="I97" s="42">
        <f t="shared" si="34"/>
        <v>0.40254500000001764</v>
      </c>
      <c r="J97" s="42">
        <f t="shared" si="34"/>
        <v>0.40254500000001764</v>
      </c>
      <c r="K97" s="42">
        <f t="shared" si="34"/>
        <v>0.13171166666668432</v>
      </c>
      <c r="L97" s="42">
        <f t="shared" si="34"/>
        <v>0.13171166666668432</v>
      </c>
      <c r="M97" s="42">
        <f t="shared" si="34"/>
        <v>0.13171166666668432</v>
      </c>
      <c r="N97" s="42">
        <f t="shared" si="32"/>
        <v>4.8305400000002132</v>
      </c>
    </row>
    <row r="98" spans="1:14" x14ac:dyDescent="0.3">
      <c r="A98" s="40" t="s">
        <v>76</v>
      </c>
      <c r="B98" s="43">
        <f t="shared" ref="B98:N98" si="35">SUM(B90:B97)</f>
        <v>750.72337833333336</v>
      </c>
      <c r="C98" s="43">
        <f t="shared" si="35"/>
        <v>1873.3483783333334</v>
      </c>
      <c r="D98" s="43">
        <f t="shared" si="35"/>
        <v>1054.3733783333334</v>
      </c>
      <c r="E98" s="43">
        <f t="shared" si="35"/>
        <v>2441.9525450000001</v>
      </c>
      <c r="F98" s="43">
        <f t="shared" si="35"/>
        <v>466.77754500000003</v>
      </c>
      <c r="G98" s="43">
        <f t="shared" si="35"/>
        <v>1275.5025449999998</v>
      </c>
      <c r="H98" s="43">
        <f t="shared" si="35"/>
        <v>1476.4025449999999</v>
      </c>
      <c r="I98" s="43">
        <f t="shared" si="35"/>
        <v>303.80254500000001</v>
      </c>
      <c r="J98" s="43">
        <f t="shared" si="35"/>
        <v>978.25254500000005</v>
      </c>
      <c r="K98" s="43">
        <f t="shared" si="35"/>
        <v>1923.0317116666668</v>
      </c>
      <c r="L98" s="43">
        <f t="shared" si="35"/>
        <v>687.90671166666664</v>
      </c>
      <c r="M98" s="43">
        <f t="shared" si="35"/>
        <v>1601.1817116666666</v>
      </c>
      <c r="N98" s="43">
        <f t="shared" si="35"/>
        <v>14833.25554</v>
      </c>
    </row>
    <row r="100" spans="1:14" x14ac:dyDescent="0.3">
      <c r="A100" s="40" t="s">
        <v>14</v>
      </c>
      <c r="B100" s="4">
        <v>46113</v>
      </c>
      <c r="C100" s="4">
        <v>46143</v>
      </c>
      <c r="D100" s="4">
        <v>46174</v>
      </c>
      <c r="E100" s="4">
        <v>46204</v>
      </c>
      <c r="F100" s="4">
        <v>46235</v>
      </c>
      <c r="G100" s="4">
        <v>46266</v>
      </c>
      <c r="H100" s="4">
        <v>46296</v>
      </c>
      <c r="I100" s="4">
        <v>46327</v>
      </c>
      <c r="J100" s="4">
        <v>46357</v>
      </c>
      <c r="K100" s="4">
        <v>46388</v>
      </c>
      <c r="L100" s="4">
        <v>46419</v>
      </c>
      <c r="M100" s="4">
        <v>46447</v>
      </c>
      <c r="N100" s="41" t="s">
        <v>23</v>
      </c>
    </row>
    <row r="101" spans="1:14" x14ac:dyDescent="0.3">
      <c r="A101" s="42" t="s">
        <v>19</v>
      </c>
      <c r="B101" s="42">
        <f>'Cleaning &amp; Maintenance'!B51</f>
        <v>76</v>
      </c>
      <c r="C101" s="42">
        <f>'Cleaning &amp; Maintenance'!C51</f>
        <v>100</v>
      </c>
      <c r="D101" s="42">
        <f>'Cleaning &amp; Maintenance'!D51</f>
        <v>46</v>
      </c>
      <c r="E101" s="42">
        <f>'Cleaning &amp; Maintenance'!E51</f>
        <v>46</v>
      </c>
      <c r="F101" s="42">
        <f>'Cleaning &amp; Maintenance'!F51</f>
        <v>46</v>
      </c>
      <c r="G101" s="42">
        <f>'Cleaning &amp; Maintenance'!G51</f>
        <v>100</v>
      </c>
      <c r="H101" s="42">
        <f>'Cleaning &amp; Maintenance'!H51</f>
        <v>46</v>
      </c>
      <c r="I101" s="42">
        <f>'Cleaning &amp; Maintenance'!I51</f>
        <v>100</v>
      </c>
      <c r="J101" s="42">
        <f>'Cleaning &amp; Maintenance'!J51</f>
        <v>46</v>
      </c>
      <c r="K101" s="42">
        <f>'Cleaning &amp; Maintenance'!K51</f>
        <v>100</v>
      </c>
      <c r="L101" s="42">
        <f>'Cleaning &amp; Maintenance'!L51</f>
        <v>154</v>
      </c>
      <c r="M101" s="42">
        <f>'Cleaning &amp; Maintenance'!M51</f>
        <v>46</v>
      </c>
      <c r="N101" s="42">
        <f>SUM(B101:M101)</f>
        <v>906</v>
      </c>
    </row>
    <row r="102" spans="1:14" x14ac:dyDescent="0.3">
      <c r="A102" s="42" t="s">
        <v>18</v>
      </c>
      <c r="B102" s="42">
        <v>75</v>
      </c>
      <c r="C102" s="42">
        <v>75</v>
      </c>
      <c r="D102" s="42">
        <v>75</v>
      </c>
      <c r="E102" s="42">
        <v>75</v>
      </c>
      <c r="F102" s="42">
        <v>75</v>
      </c>
      <c r="G102" s="42">
        <v>75</v>
      </c>
      <c r="H102" s="42">
        <v>75</v>
      </c>
      <c r="I102" s="42">
        <v>75</v>
      </c>
      <c r="J102" s="42">
        <v>75</v>
      </c>
      <c r="K102" s="42">
        <v>75</v>
      </c>
      <c r="L102" s="42">
        <v>75</v>
      </c>
      <c r="M102" s="42">
        <v>75</v>
      </c>
      <c r="N102" s="42">
        <f t="shared" ref="N102:N113" si="36">SUM(B102:M102)</f>
        <v>900</v>
      </c>
    </row>
    <row r="103" spans="1:14" x14ac:dyDescent="0.3">
      <c r="A103" s="42" t="s">
        <v>45</v>
      </c>
      <c r="B103" s="42">
        <f>'Pop-up-Pubs'!C17</f>
        <v>162.5</v>
      </c>
      <c r="C103" s="42">
        <f>'Pop-up-Pubs'!D17</f>
        <v>162.5</v>
      </c>
      <c r="D103" s="42">
        <f>'Pop-up-Pubs'!E17</f>
        <v>162.5</v>
      </c>
      <c r="E103" s="42">
        <f>'Pop-up-Pubs'!F17</f>
        <v>162.5</v>
      </c>
      <c r="F103" s="42">
        <f>'Pop-up-Pubs'!G17</f>
        <v>162.5</v>
      </c>
      <c r="G103" s="42">
        <f>'Pop-up-Pubs'!H17</f>
        <v>162.5</v>
      </c>
      <c r="H103" s="42">
        <f>'Pop-up-Pubs'!I17</f>
        <v>162.5</v>
      </c>
      <c r="I103" s="42">
        <f>'Pop-up-Pubs'!J17</f>
        <v>0</v>
      </c>
      <c r="J103" s="42">
        <f>'Pop-up-Pubs'!K17</f>
        <v>162.5</v>
      </c>
      <c r="K103" s="42">
        <f>'Pop-up-Pubs'!L17</f>
        <v>0</v>
      </c>
      <c r="L103" s="42">
        <f>'Pop-up-Pubs'!M17</f>
        <v>162.5</v>
      </c>
      <c r="M103" s="42">
        <f>'Pop-up-Pubs'!N17</f>
        <v>162.5</v>
      </c>
      <c r="N103" s="42">
        <f t="shared" si="36"/>
        <v>1625</v>
      </c>
    </row>
    <row r="104" spans="1:14" x14ac:dyDescent="0.3">
      <c r="A104" s="42" t="s">
        <v>44</v>
      </c>
      <c r="B104" s="42">
        <f>Events!C86</f>
        <v>180</v>
      </c>
      <c r="C104" s="42">
        <f>Events!D86</f>
        <v>350</v>
      </c>
      <c r="D104" s="42">
        <f>Events!E86</f>
        <v>277.5</v>
      </c>
      <c r="E104" s="42">
        <f>Events!F86</f>
        <v>1300</v>
      </c>
      <c r="F104" s="42">
        <f>Events!G86</f>
        <v>0</v>
      </c>
      <c r="G104" s="42">
        <f>Events!H86</f>
        <v>472.5</v>
      </c>
      <c r="H104" s="42">
        <f>Events!I86</f>
        <v>534</v>
      </c>
      <c r="I104" s="42">
        <f>Events!J86</f>
        <v>0</v>
      </c>
      <c r="J104" s="42">
        <f>Events!K86</f>
        <v>361.5</v>
      </c>
      <c r="K104" s="42">
        <f>Events!L86</f>
        <v>187.5</v>
      </c>
      <c r="L104" s="42">
        <f>Events!M86</f>
        <v>0</v>
      </c>
      <c r="M104" s="42">
        <f>Events!N86</f>
        <v>547.5</v>
      </c>
      <c r="N104" s="42">
        <f t="shared" si="36"/>
        <v>4210.5</v>
      </c>
    </row>
    <row r="105" spans="1:14" x14ac:dyDescent="0.3">
      <c r="A105" s="42" t="s">
        <v>16</v>
      </c>
      <c r="B105" s="42">
        <v>0</v>
      </c>
      <c r="C105" s="42">
        <v>0</v>
      </c>
      <c r="D105" s="42">
        <v>0</v>
      </c>
      <c r="E105" s="42">
        <v>0</v>
      </c>
      <c r="F105" s="42">
        <v>70</v>
      </c>
      <c r="G105" s="42">
        <v>0</v>
      </c>
      <c r="H105" s="42">
        <v>0</v>
      </c>
      <c r="I105" s="42">
        <v>0</v>
      </c>
      <c r="J105" s="42">
        <v>0</v>
      </c>
      <c r="K105" s="42">
        <v>0</v>
      </c>
      <c r="L105" s="42">
        <v>0</v>
      </c>
      <c r="M105" s="42">
        <v>0</v>
      </c>
      <c r="N105" s="42">
        <f t="shared" si="36"/>
        <v>70</v>
      </c>
    </row>
    <row r="106" spans="1:14" x14ac:dyDescent="0.3">
      <c r="A106" s="42" t="s">
        <v>17</v>
      </c>
      <c r="B106" s="42">
        <v>0</v>
      </c>
      <c r="C106" s="42">
        <v>0</v>
      </c>
      <c r="D106" s="42">
        <v>0</v>
      </c>
      <c r="E106" s="42">
        <v>0</v>
      </c>
      <c r="F106" s="42">
        <v>0</v>
      </c>
      <c r="G106" s="42">
        <v>0</v>
      </c>
      <c r="H106" s="42">
        <v>0</v>
      </c>
      <c r="I106" s="42">
        <v>0</v>
      </c>
      <c r="J106" s="42">
        <v>0</v>
      </c>
      <c r="K106" s="42">
        <v>0</v>
      </c>
      <c r="L106" s="42">
        <v>0</v>
      </c>
      <c r="M106" s="42">
        <v>0</v>
      </c>
      <c r="N106" s="42">
        <f t="shared" si="36"/>
        <v>0</v>
      </c>
    </row>
    <row r="107" spans="1:14" x14ac:dyDescent="0.3">
      <c r="A107" s="42" t="s">
        <v>1</v>
      </c>
      <c r="B107" s="42">
        <v>0</v>
      </c>
      <c r="C107" s="42">
        <v>0</v>
      </c>
      <c r="D107" s="42">
        <v>0</v>
      </c>
      <c r="E107" s="42">
        <v>0</v>
      </c>
      <c r="F107" s="42">
        <v>0</v>
      </c>
      <c r="G107" s="42">
        <v>0</v>
      </c>
      <c r="H107" s="42">
        <v>0</v>
      </c>
      <c r="I107" s="42">
        <v>0</v>
      </c>
      <c r="J107" s="42">
        <v>0</v>
      </c>
      <c r="K107" s="42">
        <v>0</v>
      </c>
      <c r="L107" s="42">
        <v>0</v>
      </c>
      <c r="M107" s="42">
        <f>M64*1.05</f>
        <v>744.1875</v>
      </c>
      <c r="N107" s="42">
        <f t="shared" si="36"/>
        <v>744.1875</v>
      </c>
    </row>
    <row r="108" spans="1:14" x14ac:dyDescent="0.3">
      <c r="A108" s="42" t="s">
        <v>63</v>
      </c>
      <c r="B108" s="42">
        <v>0</v>
      </c>
      <c r="C108" s="42">
        <v>0</v>
      </c>
      <c r="D108" s="42">
        <v>0</v>
      </c>
      <c r="E108" s="42">
        <v>0</v>
      </c>
      <c r="F108" s="42">
        <v>0</v>
      </c>
      <c r="G108" s="42">
        <v>0</v>
      </c>
      <c r="H108" s="42">
        <v>0</v>
      </c>
      <c r="I108" s="42">
        <v>0</v>
      </c>
      <c r="J108" s="42">
        <v>0</v>
      </c>
      <c r="K108" s="42">
        <v>0</v>
      </c>
      <c r="L108" s="42">
        <v>0</v>
      </c>
      <c r="M108" s="42">
        <v>0</v>
      </c>
      <c r="N108" s="42">
        <f t="shared" si="36"/>
        <v>0</v>
      </c>
    </row>
    <row r="109" spans="1:14" x14ac:dyDescent="0.3">
      <c r="A109" s="42" t="s">
        <v>42</v>
      </c>
      <c r="B109" s="42">
        <v>65</v>
      </c>
      <c r="C109" s="42">
        <v>65</v>
      </c>
      <c r="D109" s="42">
        <v>65</v>
      </c>
      <c r="E109" s="42">
        <v>65</v>
      </c>
      <c r="F109" s="42">
        <v>65</v>
      </c>
      <c r="G109" s="42">
        <v>65</v>
      </c>
      <c r="H109" s="42">
        <v>65</v>
      </c>
      <c r="I109" s="42">
        <v>65</v>
      </c>
      <c r="J109" s="42">
        <v>65</v>
      </c>
      <c r="K109" s="42">
        <v>65</v>
      </c>
      <c r="L109" s="42">
        <v>65</v>
      </c>
      <c r="M109" s="42">
        <v>65</v>
      </c>
      <c r="N109" s="42">
        <f t="shared" si="36"/>
        <v>780</v>
      </c>
    </row>
    <row r="110" spans="1:14" x14ac:dyDescent="0.3">
      <c r="A110" s="42" t="s">
        <v>187</v>
      </c>
      <c r="B110" s="42">
        <v>0</v>
      </c>
      <c r="C110" s="42">
        <v>0</v>
      </c>
      <c r="D110" s="42"/>
      <c r="E110" s="42">
        <v>0</v>
      </c>
      <c r="F110" s="42">
        <v>0</v>
      </c>
      <c r="G110" s="42">
        <v>0</v>
      </c>
      <c r="H110" s="42">
        <v>0</v>
      </c>
      <c r="I110" s="42">
        <v>432</v>
      </c>
      <c r="J110" s="42"/>
      <c r="K110" s="42">
        <v>0</v>
      </c>
      <c r="L110" s="42">
        <v>0</v>
      </c>
      <c r="M110" s="42">
        <v>0</v>
      </c>
      <c r="N110" s="42">
        <f t="shared" si="36"/>
        <v>432</v>
      </c>
    </row>
    <row r="111" spans="1:14" x14ac:dyDescent="0.3">
      <c r="A111" s="42" t="s">
        <v>65</v>
      </c>
      <c r="B111" s="42">
        <v>0</v>
      </c>
      <c r="C111" s="42">
        <v>0</v>
      </c>
      <c r="D111" s="42">
        <v>0</v>
      </c>
      <c r="E111" s="42">
        <v>0</v>
      </c>
      <c r="F111" s="42">
        <v>0</v>
      </c>
      <c r="G111" s="42">
        <v>0</v>
      </c>
      <c r="H111" s="42">
        <v>0</v>
      </c>
      <c r="I111" s="42">
        <v>0</v>
      </c>
      <c r="J111" s="42">
        <v>0</v>
      </c>
      <c r="K111" s="42">
        <v>0</v>
      </c>
      <c r="L111" s="42">
        <v>0</v>
      </c>
      <c r="M111" s="42">
        <v>0</v>
      </c>
      <c r="N111" s="42">
        <f t="shared" si="36"/>
        <v>0</v>
      </c>
    </row>
    <row r="112" spans="1:14" x14ac:dyDescent="0.3">
      <c r="A112" s="42" t="s">
        <v>103</v>
      </c>
      <c r="B112" s="42">
        <v>208.09</v>
      </c>
      <c r="C112" s="42">
        <v>208.09</v>
      </c>
      <c r="D112" s="42">
        <v>208.09</v>
      </c>
      <c r="E112" s="42">
        <v>208.09</v>
      </c>
      <c r="F112" s="42">
        <v>208.09</v>
      </c>
      <c r="G112" s="42">
        <v>208.09</v>
      </c>
      <c r="H112" s="42">
        <v>208.09</v>
      </c>
      <c r="I112" s="42">
        <v>208.09</v>
      </c>
      <c r="J112" s="42">
        <v>208.09</v>
      </c>
      <c r="K112" s="42">
        <v>208.09</v>
      </c>
      <c r="L112" s="42">
        <v>208.09</v>
      </c>
      <c r="M112" s="42">
        <v>208.09</v>
      </c>
      <c r="N112" s="42">
        <f t="shared" si="36"/>
        <v>2497.08</v>
      </c>
    </row>
    <row r="113" spans="1:19" x14ac:dyDescent="0.3">
      <c r="A113" s="42" t="s">
        <v>20</v>
      </c>
      <c r="B113" s="42">
        <v>8.5</v>
      </c>
      <c r="C113" s="42">
        <v>8.5</v>
      </c>
      <c r="D113" s="42">
        <v>8.5</v>
      </c>
      <c r="E113" s="42">
        <v>8.5</v>
      </c>
      <c r="F113" s="42">
        <v>8.5</v>
      </c>
      <c r="G113" s="42">
        <v>8.5</v>
      </c>
      <c r="H113" s="42">
        <v>8.5</v>
      </c>
      <c r="I113" s="42">
        <v>8.5</v>
      </c>
      <c r="J113" s="42">
        <v>8.5</v>
      </c>
      <c r="K113" s="42">
        <v>8.5</v>
      </c>
      <c r="L113" s="42">
        <v>8.5</v>
      </c>
      <c r="M113" s="42">
        <v>8.5</v>
      </c>
      <c r="N113" s="42">
        <f t="shared" si="36"/>
        <v>102</v>
      </c>
    </row>
    <row r="114" spans="1:19" x14ac:dyDescent="0.3">
      <c r="A114" s="40" t="s">
        <v>77</v>
      </c>
      <c r="B114" s="43">
        <f t="shared" ref="B114:N114" si="37">SUM(B101:B113)</f>
        <v>775.09</v>
      </c>
      <c r="C114" s="43">
        <f t="shared" si="37"/>
        <v>969.09</v>
      </c>
      <c r="D114" s="43">
        <f t="shared" si="37"/>
        <v>842.59</v>
      </c>
      <c r="E114" s="43">
        <f t="shared" si="37"/>
        <v>1865.09</v>
      </c>
      <c r="F114" s="43">
        <f t="shared" si="37"/>
        <v>635.09</v>
      </c>
      <c r="G114" s="43">
        <f t="shared" si="37"/>
        <v>1091.5899999999999</v>
      </c>
      <c r="H114" s="43">
        <f t="shared" si="37"/>
        <v>1099.0899999999999</v>
      </c>
      <c r="I114" s="43">
        <f t="shared" si="37"/>
        <v>888.59</v>
      </c>
      <c r="J114" s="43">
        <f t="shared" si="37"/>
        <v>926.59</v>
      </c>
      <c r="K114" s="43">
        <f t="shared" si="37"/>
        <v>644.09</v>
      </c>
      <c r="L114" s="43">
        <f t="shared" si="37"/>
        <v>673.09</v>
      </c>
      <c r="M114" s="43">
        <f t="shared" si="37"/>
        <v>1856.7774999999999</v>
      </c>
      <c r="N114" s="43">
        <f t="shared" si="37"/>
        <v>12266.7675</v>
      </c>
    </row>
    <row r="116" spans="1:19" ht="15.6" x14ac:dyDescent="0.3">
      <c r="A116" s="44" t="s">
        <v>102</v>
      </c>
    </row>
    <row r="117" spans="1:19" x14ac:dyDescent="0.3">
      <c r="A117" s="40" t="s">
        <v>21</v>
      </c>
      <c r="B117" s="43">
        <f>N77</f>
        <v>3793.8340349999962</v>
      </c>
      <c r="C117" s="43">
        <f>B120</f>
        <v>3769.4674133333292</v>
      </c>
      <c r="D117" s="43">
        <f t="shared" ref="D117:M117" si="38">C120</f>
        <v>4673.7257916666622</v>
      </c>
      <c r="E117" s="43">
        <f t="shared" si="38"/>
        <v>4885.5091699999957</v>
      </c>
      <c r="F117" s="43">
        <f t="shared" si="38"/>
        <v>5462.3717149999957</v>
      </c>
      <c r="G117" s="43">
        <f t="shared" si="38"/>
        <v>5294.0592599999954</v>
      </c>
      <c r="H117" s="43">
        <f t="shared" si="38"/>
        <v>5477.9718049999956</v>
      </c>
      <c r="I117" s="43">
        <f t="shared" si="38"/>
        <v>5855.2843499999954</v>
      </c>
      <c r="J117" s="43">
        <f t="shared" si="38"/>
        <v>5270.4968949999948</v>
      </c>
      <c r="K117" s="43">
        <f t="shared" si="38"/>
        <v>5322.1594399999949</v>
      </c>
      <c r="L117" s="43">
        <f t="shared" si="38"/>
        <v>6601.1011516666613</v>
      </c>
      <c r="M117" s="43">
        <f t="shared" si="38"/>
        <v>6615.9178633333277</v>
      </c>
      <c r="N117" s="43">
        <f>B117</f>
        <v>3793.8340349999962</v>
      </c>
    </row>
    <row r="118" spans="1:19" x14ac:dyDescent="0.3">
      <c r="A118" s="42" t="s">
        <v>97</v>
      </c>
      <c r="B118" s="42">
        <f t="shared" ref="B118:M118" si="39">B98</f>
        <v>750.72337833333336</v>
      </c>
      <c r="C118" s="42">
        <f t="shared" si="39"/>
        <v>1873.3483783333334</v>
      </c>
      <c r="D118" s="42">
        <f t="shared" si="39"/>
        <v>1054.3733783333334</v>
      </c>
      <c r="E118" s="42">
        <f t="shared" si="39"/>
        <v>2441.9525450000001</v>
      </c>
      <c r="F118" s="42">
        <f t="shared" si="39"/>
        <v>466.77754500000003</v>
      </c>
      <c r="G118" s="42">
        <f t="shared" si="39"/>
        <v>1275.5025449999998</v>
      </c>
      <c r="H118" s="42">
        <f t="shared" si="39"/>
        <v>1476.4025449999999</v>
      </c>
      <c r="I118" s="42">
        <f t="shared" si="39"/>
        <v>303.80254500000001</v>
      </c>
      <c r="J118" s="42">
        <f t="shared" si="39"/>
        <v>978.25254500000005</v>
      </c>
      <c r="K118" s="42">
        <f t="shared" si="39"/>
        <v>1923.0317116666668</v>
      </c>
      <c r="L118" s="42">
        <f t="shared" si="39"/>
        <v>687.90671166666664</v>
      </c>
      <c r="M118" s="42">
        <f t="shared" si="39"/>
        <v>1601.1817116666666</v>
      </c>
      <c r="N118" s="42">
        <f>SUM(B118:M118)</f>
        <v>14833.255539999998</v>
      </c>
    </row>
    <row r="119" spans="1:19" x14ac:dyDescent="0.3">
      <c r="A119" s="42" t="s">
        <v>80</v>
      </c>
      <c r="B119" s="42">
        <f t="shared" ref="B119:M119" si="40">B114</f>
        <v>775.09</v>
      </c>
      <c r="C119" s="42">
        <f t="shared" si="40"/>
        <v>969.09</v>
      </c>
      <c r="D119" s="42">
        <f t="shared" si="40"/>
        <v>842.59</v>
      </c>
      <c r="E119" s="42">
        <f t="shared" si="40"/>
        <v>1865.09</v>
      </c>
      <c r="F119" s="42">
        <f t="shared" si="40"/>
        <v>635.09</v>
      </c>
      <c r="G119" s="42">
        <f t="shared" si="40"/>
        <v>1091.5899999999999</v>
      </c>
      <c r="H119" s="42">
        <f t="shared" si="40"/>
        <v>1099.0899999999999</v>
      </c>
      <c r="I119" s="42">
        <f t="shared" si="40"/>
        <v>888.59</v>
      </c>
      <c r="J119" s="42">
        <f t="shared" si="40"/>
        <v>926.59</v>
      </c>
      <c r="K119" s="42">
        <f t="shared" si="40"/>
        <v>644.09</v>
      </c>
      <c r="L119" s="42">
        <f t="shared" si="40"/>
        <v>673.09</v>
      </c>
      <c r="M119" s="42">
        <f t="shared" si="40"/>
        <v>1856.7774999999999</v>
      </c>
      <c r="N119" s="42">
        <f>SUM(B119:M119)</f>
        <v>12266.7675</v>
      </c>
    </row>
    <row r="120" spans="1:19" x14ac:dyDescent="0.3">
      <c r="A120" s="63" t="s">
        <v>22</v>
      </c>
      <c r="B120" s="64">
        <f>B117+B118-B119</f>
        <v>3769.4674133333292</v>
      </c>
      <c r="C120" s="64">
        <f t="shared" ref="C120:N120" si="41">C117+C118-C119</f>
        <v>4673.7257916666622</v>
      </c>
      <c r="D120" s="64">
        <f t="shared" si="41"/>
        <v>4885.5091699999957</v>
      </c>
      <c r="E120" s="64">
        <f t="shared" si="41"/>
        <v>5462.3717149999957</v>
      </c>
      <c r="F120" s="64">
        <f t="shared" si="41"/>
        <v>5294.0592599999954</v>
      </c>
      <c r="G120" s="64">
        <f t="shared" si="41"/>
        <v>5477.9718049999956</v>
      </c>
      <c r="H120" s="64">
        <f t="shared" si="41"/>
        <v>5855.2843499999954</v>
      </c>
      <c r="I120" s="64">
        <f t="shared" si="41"/>
        <v>5270.4968949999948</v>
      </c>
      <c r="J120" s="64">
        <f t="shared" si="41"/>
        <v>5322.1594399999949</v>
      </c>
      <c r="K120" s="64">
        <f t="shared" si="41"/>
        <v>6601.1011516666613</v>
      </c>
      <c r="L120" s="64">
        <f t="shared" si="41"/>
        <v>6615.9178633333277</v>
      </c>
      <c r="M120" s="64">
        <f t="shared" si="41"/>
        <v>6360.3220749999946</v>
      </c>
      <c r="N120" s="64">
        <f t="shared" si="41"/>
        <v>6360.3220749999946</v>
      </c>
    </row>
    <row r="121" spans="1:19" x14ac:dyDescent="0.3">
      <c r="A121" s="45"/>
    </row>
    <row r="122" spans="1:19" ht="15.6" x14ac:dyDescent="0.3">
      <c r="A122" s="44" t="s">
        <v>64</v>
      </c>
    </row>
    <row r="123" spans="1:19" x14ac:dyDescent="0.3">
      <c r="A123" s="40" t="s">
        <v>21</v>
      </c>
      <c r="B123" s="43">
        <f>N83</f>
        <v>310.79000000000815</v>
      </c>
      <c r="C123" s="43">
        <f>B126</f>
        <v>310.79000000000815</v>
      </c>
      <c r="D123" s="43">
        <f t="shared" ref="D123" si="42">C126</f>
        <v>310.79000000000815</v>
      </c>
      <c r="E123" s="43">
        <f t="shared" ref="E123" si="43">D126</f>
        <v>310.79000000000815</v>
      </c>
      <c r="F123" s="43">
        <f t="shared" ref="F123" si="44">E126</f>
        <v>185.79000000000815</v>
      </c>
      <c r="G123" s="43">
        <f t="shared" ref="G123" si="45">F126</f>
        <v>185.79000000000815</v>
      </c>
      <c r="H123" s="43">
        <f t="shared" ref="H123" si="46">G126</f>
        <v>185.79000000000815</v>
      </c>
      <c r="I123" s="43">
        <f t="shared" ref="I123" si="47">H126</f>
        <v>185.79000000000815</v>
      </c>
      <c r="J123" s="43">
        <f t="shared" ref="J123" si="48">I126</f>
        <v>185.79000000000815</v>
      </c>
      <c r="K123" s="43">
        <f t="shared" ref="K123" si="49">J126</f>
        <v>185.79000000000815</v>
      </c>
      <c r="L123" s="43">
        <f t="shared" ref="L123" si="50">K126</f>
        <v>60.790000000008149</v>
      </c>
      <c r="M123" s="43">
        <f t="shared" ref="M123" si="51">L126</f>
        <v>60.790000000008149</v>
      </c>
      <c r="N123" s="43">
        <f>B123</f>
        <v>310.79000000000815</v>
      </c>
    </row>
    <row r="124" spans="1:19" x14ac:dyDescent="0.3">
      <c r="A124" s="42" t="s">
        <v>98</v>
      </c>
      <c r="B124" s="42">
        <f>B111+'Funding &amp; Capital Expenditure'!B62</f>
        <v>0</v>
      </c>
      <c r="C124" s="42">
        <f>C111+'Funding &amp; Capital Expenditure'!C62</f>
        <v>0</v>
      </c>
      <c r="D124" s="42">
        <f>D111+'Funding &amp; Capital Expenditure'!D62</f>
        <v>0</v>
      </c>
      <c r="E124" s="42">
        <f>E111+'Funding &amp; Capital Expenditure'!E62</f>
        <v>0</v>
      </c>
      <c r="F124" s="42">
        <f>F111+'Funding &amp; Capital Expenditure'!F62</f>
        <v>0</v>
      </c>
      <c r="G124" s="42">
        <f>G111+'Funding &amp; Capital Expenditure'!G62</f>
        <v>0</v>
      </c>
      <c r="H124" s="42">
        <f>H111+'Funding &amp; Capital Expenditure'!H62</f>
        <v>0</v>
      </c>
      <c r="I124" s="42">
        <f>I111+'Funding &amp; Capital Expenditure'!I62</f>
        <v>0</v>
      </c>
      <c r="J124" s="42">
        <f>J111+'Funding &amp; Capital Expenditure'!J62</f>
        <v>0</v>
      </c>
      <c r="K124" s="42">
        <f>K111+'Funding &amp; Capital Expenditure'!K62</f>
        <v>0</v>
      </c>
      <c r="L124" s="42">
        <f>L111+'Funding &amp; Capital Expenditure'!L62</f>
        <v>0</v>
      </c>
      <c r="M124" s="42">
        <f>M111+'Funding &amp; Capital Expenditure'!M62</f>
        <v>0</v>
      </c>
      <c r="N124" s="42">
        <f>SUM(B124:M124)</f>
        <v>0</v>
      </c>
    </row>
    <row r="125" spans="1:19" x14ac:dyDescent="0.3">
      <c r="A125" s="42" t="s">
        <v>96</v>
      </c>
      <c r="B125" s="42">
        <f>'Funding &amp; Capital Expenditure'!B69</f>
        <v>0</v>
      </c>
      <c r="C125" s="42">
        <f>'Funding &amp; Capital Expenditure'!C69</f>
        <v>0</v>
      </c>
      <c r="D125" s="42">
        <f>'Funding &amp; Capital Expenditure'!D69</f>
        <v>0</v>
      </c>
      <c r="E125" s="42">
        <f>'Funding &amp; Capital Expenditure'!E69</f>
        <v>125</v>
      </c>
      <c r="F125" s="42">
        <f>'Funding &amp; Capital Expenditure'!F69</f>
        <v>0</v>
      </c>
      <c r="G125" s="42">
        <f>'Funding &amp; Capital Expenditure'!G69</f>
        <v>0</v>
      </c>
      <c r="H125" s="42">
        <f>'Funding &amp; Capital Expenditure'!H69</f>
        <v>0</v>
      </c>
      <c r="I125" s="42">
        <f>'Funding &amp; Capital Expenditure'!I69</f>
        <v>0</v>
      </c>
      <c r="J125" s="42">
        <f>'Funding &amp; Capital Expenditure'!J69</f>
        <v>0</v>
      </c>
      <c r="K125" s="42">
        <f>'Funding &amp; Capital Expenditure'!K69</f>
        <v>125</v>
      </c>
      <c r="L125" s="42">
        <f>'Funding &amp; Capital Expenditure'!L69</f>
        <v>0</v>
      </c>
      <c r="M125" s="42">
        <f>'Funding &amp; Capital Expenditure'!M69</f>
        <v>0</v>
      </c>
      <c r="N125" s="42">
        <f>SUM(B125:M125)</f>
        <v>250</v>
      </c>
      <c r="S125" s="47"/>
    </row>
    <row r="126" spans="1:19" x14ac:dyDescent="0.3">
      <c r="A126" s="61" t="s">
        <v>22</v>
      </c>
      <c r="B126" s="62">
        <f>B123+B124-B125</f>
        <v>310.79000000000815</v>
      </c>
      <c r="C126" s="62">
        <f t="shared" ref="C126:N126" si="52">C123+C124-C125</f>
        <v>310.79000000000815</v>
      </c>
      <c r="D126" s="62">
        <f t="shared" si="52"/>
        <v>310.79000000000815</v>
      </c>
      <c r="E126" s="62">
        <f t="shared" si="52"/>
        <v>185.79000000000815</v>
      </c>
      <c r="F126" s="62">
        <f t="shared" si="52"/>
        <v>185.79000000000815</v>
      </c>
      <c r="G126" s="62">
        <f t="shared" si="52"/>
        <v>185.79000000000815</v>
      </c>
      <c r="H126" s="62">
        <f t="shared" si="52"/>
        <v>185.79000000000815</v>
      </c>
      <c r="I126" s="62">
        <f t="shared" si="52"/>
        <v>185.79000000000815</v>
      </c>
      <c r="J126" s="62">
        <f t="shared" si="52"/>
        <v>185.79000000000815</v>
      </c>
      <c r="K126" s="62">
        <f t="shared" si="52"/>
        <v>60.790000000008149</v>
      </c>
      <c r="L126" s="62">
        <f t="shared" si="52"/>
        <v>60.790000000008149</v>
      </c>
      <c r="M126" s="62">
        <f t="shared" si="52"/>
        <v>60.790000000008149</v>
      </c>
      <c r="N126" s="62">
        <f t="shared" si="52"/>
        <v>60.790000000008149</v>
      </c>
      <c r="S126" s="47"/>
    </row>
    <row r="136" spans="15:16" x14ac:dyDescent="0.3">
      <c r="P136" s="58"/>
    </row>
    <row r="138" spans="15:16" x14ac:dyDescent="0.3">
      <c r="O138" s="56"/>
    </row>
  </sheetData>
  <pageMargins left="0.7" right="0.7" top="0.75" bottom="0.75" header="0.3" footer="0.3"/>
  <pageSetup paperSize="9" scale="7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6154B-FF90-4FC7-9B9B-B998CB5BF5F8}">
  <sheetPr>
    <pageSetUpPr fitToPage="1"/>
  </sheetPr>
  <dimension ref="A1:AB51"/>
  <sheetViews>
    <sheetView showZeros="0" topLeftCell="A35" workbookViewId="0">
      <selection activeCell="P40" sqref="P40"/>
    </sheetView>
  </sheetViews>
  <sheetFormatPr defaultRowHeight="14.4" x14ac:dyDescent="0.3"/>
  <cols>
    <col min="1" max="1" width="22.44140625" customWidth="1"/>
  </cols>
  <sheetData>
    <row r="1" spans="1:28" ht="18" x14ac:dyDescent="0.35">
      <c r="A1" s="1" t="s">
        <v>9</v>
      </c>
    </row>
    <row r="2" spans="1:28" ht="18" x14ac:dyDescent="0.35">
      <c r="A2" s="1"/>
    </row>
    <row r="3" spans="1:28" ht="15.6" x14ac:dyDescent="0.3">
      <c r="A3" s="3"/>
    </row>
    <row r="4" spans="1:28" x14ac:dyDescent="0.3">
      <c r="A4" s="9" t="s">
        <v>4</v>
      </c>
      <c r="B4" s="4">
        <v>45383</v>
      </c>
      <c r="C4" s="4">
        <v>45413</v>
      </c>
      <c r="D4" s="4">
        <v>45444</v>
      </c>
      <c r="E4" s="4">
        <v>45474</v>
      </c>
      <c r="F4" s="4">
        <v>45505</v>
      </c>
      <c r="G4" s="4">
        <v>45536</v>
      </c>
      <c r="H4" s="4">
        <v>45566</v>
      </c>
      <c r="I4" s="4">
        <v>45597</v>
      </c>
      <c r="J4" s="4">
        <v>45627</v>
      </c>
      <c r="K4" s="4">
        <v>45658</v>
      </c>
      <c r="L4" s="4">
        <v>45689</v>
      </c>
      <c r="M4" s="4">
        <v>45717</v>
      </c>
      <c r="N4" s="5" t="s">
        <v>23</v>
      </c>
      <c r="O4" s="2"/>
      <c r="P4" s="2"/>
    </row>
    <row r="5" spans="1:28" x14ac:dyDescent="0.3">
      <c r="A5" s="6" t="s">
        <v>68</v>
      </c>
      <c r="B5" s="49">
        <v>20</v>
      </c>
      <c r="C5" s="49">
        <v>20</v>
      </c>
      <c r="D5" s="49">
        <v>20</v>
      </c>
      <c r="E5" s="49">
        <v>20</v>
      </c>
      <c r="F5" s="49">
        <v>20</v>
      </c>
      <c r="G5" s="49">
        <v>20</v>
      </c>
      <c r="H5" s="49">
        <v>20</v>
      </c>
      <c r="I5" s="49"/>
      <c r="J5" s="49"/>
      <c r="K5" s="49"/>
      <c r="L5" s="49"/>
      <c r="M5" s="49">
        <v>20</v>
      </c>
      <c r="N5" s="49">
        <f>SUM(B5:M5)</f>
        <v>160</v>
      </c>
      <c r="Q5" s="7"/>
      <c r="R5" s="7"/>
      <c r="S5" s="7"/>
      <c r="T5" s="7"/>
      <c r="U5" s="7"/>
      <c r="V5" s="7"/>
      <c r="W5" s="7"/>
      <c r="X5" s="7"/>
      <c r="Y5" s="7"/>
      <c r="Z5" s="7"/>
      <c r="AA5" s="7"/>
      <c r="AB5" s="7"/>
    </row>
    <row r="6" spans="1:28" x14ac:dyDescent="0.3">
      <c r="A6" s="6" t="s">
        <v>24</v>
      </c>
      <c r="B6" s="49">
        <v>20</v>
      </c>
      <c r="C6" s="49">
        <v>20</v>
      </c>
      <c r="D6" s="49">
        <v>20</v>
      </c>
      <c r="E6" s="49">
        <v>20</v>
      </c>
      <c r="F6" s="49">
        <v>20</v>
      </c>
      <c r="G6" s="49">
        <v>20</v>
      </c>
      <c r="H6" s="49">
        <v>20</v>
      </c>
      <c r="I6" s="49">
        <v>20</v>
      </c>
      <c r="J6" s="49">
        <v>20</v>
      </c>
      <c r="K6" s="49">
        <v>20</v>
      </c>
      <c r="L6" s="49">
        <v>20</v>
      </c>
      <c r="M6" s="49">
        <v>20</v>
      </c>
      <c r="N6" s="49">
        <f t="shared" ref="N6:N16" si="0">SUM(B6:M6)</f>
        <v>240</v>
      </c>
      <c r="Q6" s="7"/>
      <c r="R6" s="7"/>
      <c r="S6" s="7"/>
      <c r="T6" s="7"/>
      <c r="U6" s="7"/>
      <c r="V6" s="7"/>
      <c r="W6" s="7"/>
      <c r="X6" s="7"/>
      <c r="Y6" s="7"/>
      <c r="Z6" s="7"/>
      <c r="AA6" s="7"/>
      <c r="AB6" s="7"/>
    </row>
    <row r="7" spans="1:28" x14ac:dyDescent="0.3">
      <c r="A7" s="6" t="s">
        <v>25</v>
      </c>
      <c r="B7" s="49"/>
      <c r="C7" s="49"/>
      <c r="D7" s="49"/>
      <c r="E7" s="49">
        <v>20</v>
      </c>
      <c r="F7" s="49"/>
      <c r="G7" s="49">
        <v>20</v>
      </c>
      <c r="H7" s="49"/>
      <c r="I7" s="49"/>
      <c r="J7" s="49"/>
      <c r="K7" s="49"/>
      <c r="L7" s="49">
        <v>20</v>
      </c>
      <c r="M7" s="49"/>
      <c r="N7" s="49">
        <f t="shared" si="0"/>
        <v>60</v>
      </c>
      <c r="Q7" s="7"/>
      <c r="R7" s="7"/>
      <c r="S7" s="7"/>
      <c r="T7" s="7"/>
      <c r="U7" s="7"/>
      <c r="V7" s="7"/>
      <c r="W7" s="7"/>
      <c r="X7" s="7"/>
      <c r="Y7" s="7"/>
      <c r="Z7" s="7"/>
      <c r="AA7" s="7"/>
      <c r="AB7" s="7"/>
    </row>
    <row r="8" spans="1:28" x14ac:dyDescent="0.3">
      <c r="A8" s="6" t="s">
        <v>26</v>
      </c>
      <c r="B8" s="49"/>
      <c r="C8" s="49">
        <v>80</v>
      </c>
      <c r="D8" s="49"/>
      <c r="E8" s="49"/>
      <c r="F8" s="49"/>
      <c r="G8" s="49"/>
      <c r="H8" s="49"/>
      <c r="I8" s="49"/>
      <c r="J8" s="49">
        <v>30</v>
      </c>
      <c r="K8" s="49">
        <v>140</v>
      </c>
      <c r="L8" s="49">
        <v>170</v>
      </c>
      <c r="M8" s="49">
        <v>140</v>
      </c>
      <c r="N8" s="49">
        <f t="shared" si="0"/>
        <v>560</v>
      </c>
      <c r="Q8" s="7"/>
      <c r="R8" s="7"/>
      <c r="S8" s="7"/>
      <c r="T8" s="7"/>
      <c r="U8" s="7"/>
      <c r="V8" s="7"/>
      <c r="W8" s="7"/>
      <c r="X8" s="7"/>
      <c r="Y8" s="7"/>
      <c r="Z8" s="7"/>
      <c r="AA8" s="7"/>
      <c r="AB8" s="7"/>
    </row>
    <row r="9" spans="1:28" x14ac:dyDescent="0.3">
      <c r="A9" s="6" t="s">
        <v>27</v>
      </c>
      <c r="B9" s="49"/>
      <c r="C9" s="49"/>
      <c r="D9" s="49"/>
      <c r="E9" s="49"/>
      <c r="F9" s="49"/>
      <c r="G9" s="49"/>
      <c r="H9" s="49"/>
      <c r="I9" s="49"/>
      <c r="J9" s="49"/>
      <c r="K9" s="49"/>
      <c r="L9" s="49"/>
      <c r="M9" s="49"/>
      <c r="N9" s="49">
        <f t="shared" si="0"/>
        <v>0</v>
      </c>
      <c r="Q9" s="7"/>
      <c r="R9" s="7"/>
      <c r="S9" s="7"/>
      <c r="T9" s="7"/>
      <c r="U9" s="7"/>
      <c r="V9" s="7"/>
      <c r="W9" s="7"/>
      <c r="X9" s="7"/>
      <c r="Y9" s="7"/>
      <c r="Z9" s="7"/>
      <c r="AA9" s="7"/>
      <c r="AB9" s="7"/>
    </row>
    <row r="10" spans="1:28" x14ac:dyDescent="0.3">
      <c r="A10" s="6" t="s">
        <v>28</v>
      </c>
      <c r="B10" s="49"/>
      <c r="C10" s="49">
        <v>120</v>
      </c>
      <c r="D10" s="49"/>
      <c r="E10" s="49"/>
      <c r="F10" s="49"/>
      <c r="G10" s="49"/>
      <c r="H10" s="49">
        <v>120</v>
      </c>
      <c r="I10" s="49"/>
      <c r="J10" s="49"/>
      <c r="K10" s="49"/>
      <c r="L10" s="49"/>
      <c r="M10" s="49"/>
      <c r="N10" s="49">
        <f t="shared" si="0"/>
        <v>240</v>
      </c>
      <c r="Q10" s="7"/>
      <c r="R10" s="7"/>
      <c r="S10" s="7"/>
      <c r="T10" s="7"/>
      <c r="U10" s="7"/>
      <c r="V10" s="7"/>
      <c r="W10" s="7"/>
      <c r="X10" s="7"/>
      <c r="Y10" s="7"/>
      <c r="Z10" s="7"/>
      <c r="AA10" s="7"/>
      <c r="AB10" s="7"/>
    </row>
    <row r="11" spans="1:28" x14ac:dyDescent="0.3">
      <c r="A11" s="6" t="s">
        <v>29</v>
      </c>
      <c r="B11" s="49"/>
      <c r="C11" s="49"/>
      <c r="D11" s="49"/>
      <c r="E11" s="49"/>
      <c r="F11" s="49"/>
      <c r="G11" s="49">
        <v>20</v>
      </c>
      <c r="H11" s="49"/>
      <c r="I11" s="49">
        <v>15</v>
      </c>
      <c r="J11" s="49"/>
      <c r="K11" s="49"/>
      <c r="L11" s="49"/>
      <c r="M11" s="49"/>
      <c r="N11" s="49">
        <f t="shared" si="0"/>
        <v>35</v>
      </c>
      <c r="Q11" s="7"/>
      <c r="R11" s="7"/>
      <c r="S11" s="7"/>
      <c r="T11" s="7"/>
      <c r="U11" s="7"/>
      <c r="V11" s="7"/>
      <c r="W11" s="7"/>
      <c r="X11" s="7"/>
      <c r="Y11" s="7"/>
      <c r="Z11" s="7"/>
      <c r="AA11" s="7"/>
      <c r="AB11" s="7"/>
    </row>
    <row r="12" spans="1:28" x14ac:dyDescent="0.3">
      <c r="A12" s="6" t="s">
        <v>34</v>
      </c>
      <c r="B12" s="49"/>
      <c r="C12" s="49"/>
      <c r="D12" s="49">
        <v>25</v>
      </c>
      <c r="E12" s="49">
        <v>25</v>
      </c>
      <c r="F12" s="49">
        <v>25</v>
      </c>
      <c r="G12" s="49">
        <v>25</v>
      </c>
      <c r="H12" s="49">
        <v>25</v>
      </c>
      <c r="I12" s="49">
        <v>25</v>
      </c>
      <c r="J12" s="49">
        <v>25</v>
      </c>
      <c r="K12" s="49">
        <v>25</v>
      </c>
      <c r="L12" s="49">
        <v>25</v>
      </c>
      <c r="M12" s="49">
        <v>25</v>
      </c>
      <c r="N12" s="49">
        <f t="shared" si="0"/>
        <v>250</v>
      </c>
      <c r="Q12" s="7"/>
      <c r="R12" s="7"/>
      <c r="S12" s="7"/>
      <c r="T12" s="7"/>
      <c r="U12" s="7"/>
      <c r="V12" s="7"/>
      <c r="W12" s="7"/>
      <c r="X12" s="7"/>
      <c r="Y12" s="7"/>
      <c r="Z12" s="7"/>
      <c r="AA12" s="7"/>
      <c r="AB12" s="7"/>
    </row>
    <row r="13" spans="1:28" x14ac:dyDescent="0.3">
      <c r="A13" s="6" t="s">
        <v>67</v>
      </c>
      <c r="B13" s="49"/>
      <c r="C13" s="49"/>
      <c r="D13" s="49">
        <v>100</v>
      </c>
      <c r="E13" s="49"/>
      <c r="F13" s="49"/>
      <c r="G13" s="49">
        <v>100</v>
      </c>
      <c r="H13" s="49"/>
      <c r="I13" s="49"/>
      <c r="J13" s="49"/>
      <c r="K13" s="49"/>
      <c r="L13" s="49"/>
      <c r="M13" s="49"/>
      <c r="N13" s="49">
        <f t="shared" si="0"/>
        <v>200</v>
      </c>
      <c r="Q13" s="7"/>
      <c r="R13" s="7"/>
      <c r="S13" s="7"/>
      <c r="T13" s="7"/>
      <c r="U13" s="7"/>
      <c r="V13" s="7"/>
      <c r="W13" s="7"/>
      <c r="X13" s="7"/>
      <c r="Y13" s="7"/>
      <c r="Z13" s="7"/>
      <c r="AA13" s="7"/>
      <c r="AB13" s="7"/>
    </row>
    <row r="14" spans="1:28" x14ac:dyDescent="0.3">
      <c r="A14" s="6"/>
      <c r="B14" s="49"/>
      <c r="C14" s="49"/>
      <c r="D14" s="49"/>
      <c r="E14" s="49"/>
      <c r="F14" s="49"/>
      <c r="G14" s="49"/>
      <c r="H14" s="49"/>
      <c r="I14" s="49"/>
      <c r="J14" s="49"/>
      <c r="K14" s="49"/>
      <c r="L14" s="49"/>
      <c r="M14" s="49"/>
      <c r="N14" s="49">
        <f t="shared" si="0"/>
        <v>0</v>
      </c>
      <c r="Q14" s="7"/>
      <c r="R14" s="7"/>
      <c r="S14" s="7"/>
      <c r="T14" s="7"/>
      <c r="U14" s="7"/>
      <c r="V14" s="7"/>
      <c r="W14" s="7"/>
      <c r="X14" s="7"/>
      <c r="Y14" s="7"/>
      <c r="Z14" s="7"/>
      <c r="AA14" s="7"/>
      <c r="AB14" s="7"/>
    </row>
    <row r="15" spans="1:28" x14ac:dyDescent="0.3">
      <c r="A15" s="6"/>
      <c r="B15" s="49"/>
      <c r="C15" s="49"/>
      <c r="D15" s="49"/>
      <c r="E15" s="49"/>
      <c r="F15" s="49"/>
      <c r="G15" s="49"/>
      <c r="H15" s="49"/>
      <c r="I15" s="49"/>
      <c r="J15" s="49"/>
      <c r="K15" s="49"/>
      <c r="L15" s="49"/>
      <c r="M15" s="49"/>
      <c r="N15" s="49">
        <f t="shared" si="0"/>
        <v>0</v>
      </c>
    </row>
    <row r="16" spans="1:28" x14ac:dyDescent="0.3">
      <c r="A16" s="6"/>
      <c r="B16" s="49"/>
      <c r="C16" s="49"/>
      <c r="D16" s="49"/>
      <c r="E16" s="49"/>
      <c r="F16" s="49"/>
      <c r="G16" s="49"/>
      <c r="H16" s="49"/>
      <c r="I16" s="49"/>
      <c r="J16" s="49"/>
      <c r="K16" s="49"/>
      <c r="L16" s="49"/>
      <c r="M16" s="49"/>
      <c r="N16" s="49">
        <f t="shared" si="0"/>
        <v>0</v>
      </c>
    </row>
    <row r="17" spans="1:28" x14ac:dyDescent="0.3">
      <c r="A17" s="6"/>
      <c r="B17" s="49"/>
      <c r="C17" s="49"/>
      <c r="D17" s="49"/>
      <c r="E17" s="49"/>
      <c r="F17" s="49"/>
      <c r="G17" s="49"/>
      <c r="H17" s="49"/>
      <c r="I17" s="49"/>
      <c r="J17" s="49"/>
      <c r="K17" s="49"/>
      <c r="L17" s="49"/>
      <c r="M17" s="49"/>
      <c r="N17" s="49"/>
    </row>
    <row r="18" spans="1:28" ht="15" thickBot="1" x14ac:dyDescent="0.35">
      <c r="A18" s="10" t="s">
        <v>2</v>
      </c>
      <c r="B18" s="50">
        <f t="shared" ref="B18:N18" si="1">SUM(B5:B16)</f>
        <v>40</v>
      </c>
      <c r="C18" s="50">
        <f t="shared" si="1"/>
        <v>240</v>
      </c>
      <c r="D18" s="50">
        <f t="shared" si="1"/>
        <v>165</v>
      </c>
      <c r="E18" s="50">
        <f t="shared" si="1"/>
        <v>85</v>
      </c>
      <c r="F18" s="50">
        <f t="shared" si="1"/>
        <v>65</v>
      </c>
      <c r="G18" s="50">
        <f t="shared" si="1"/>
        <v>205</v>
      </c>
      <c r="H18" s="50">
        <f t="shared" si="1"/>
        <v>185</v>
      </c>
      <c r="I18" s="50">
        <f t="shared" si="1"/>
        <v>60</v>
      </c>
      <c r="J18" s="50">
        <f t="shared" si="1"/>
        <v>75</v>
      </c>
      <c r="K18" s="50">
        <f t="shared" si="1"/>
        <v>185</v>
      </c>
      <c r="L18" s="50">
        <f t="shared" si="1"/>
        <v>235</v>
      </c>
      <c r="M18" s="50">
        <f t="shared" si="1"/>
        <v>205</v>
      </c>
      <c r="N18" s="51">
        <f t="shared" si="1"/>
        <v>1745</v>
      </c>
    </row>
    <row r="19" spans="1:28" x14ac:dyDescent="0.3">
      <c r="B19" s="52"/>
      <c r="C19" s="52"/>
      <c r="D19" s="52"/>
      <c r="E19" s="52"/>
      <c r="F19" s="52"/>
      <c r="G19" s="52"/>
      <c r="H19" s="52"/>
      <c r="I19" s="52"/>
      <c r="J19" s="52"/>
      <c r="K19" s="52"/>
      <c r="L19" s="52"/>
      <c r="M19" s="52"/>
      <c r="N19" s="52"/>
    </row>
    <row r="20" spans="1:28" x14ac:dyDescent="0.3">
      <c r="A20" s="9" t="s">
        <v>5</v>
      </c>
      <c r="B20" s="4">
        <v>45748</v>
      </c>
      <c r="C20" s="4">
        <v>45778</v>
      </c>
      <c r="D20" s="4">
        <v>45809</v>
      </c>
      <c r="E20" s="4">
        <v>45839</v>
      </c>
      <c r="F20" s="4">
        <v>45870</v>
      </c>
      <c r="G20" s="4">
        <v>45901</v>
      </c>
      <c r="H20" s="4">
        <v>45931</v>
      </c>
      <c r="I20" s="4">
        <v>45962</v>
      </c>
      <c r="J20" s="4">
        <v>45992</v>
      </c>
      <c r="K20" s="4">
        <v>46023</v>
      </c>
      <c r="L20" s="4">
        <v>46054</v>
      </c>
      <c r="M20" s="4">
        <v>46082</v>
      </c>
      <c r="N20" s="53" t="s">
        <v>23</v>
      </c>
    </row>
    <row r="21" spans="1:28" x14ac:dyDescent="0.3">
      <c r="A21" s="6" t="s">
        <v>68</v>
      </c>
      <c r="B21" s="54"/>
      <c r="C21" s="54"/>
      <c r="D21" s="54"/>
      <c r="E21" s="54"/>
      <c r="F21" s="49">
        <v>20</v>
      </c>
      <c r="G21" s="49">
        <v>20</v>
      </c>
      <c r="H21" s="49">
        <v>20</v>
      </c>
      <c r="I21" s="49"/>
      <c r="J21" s="49"/>
      <c r="K21" s="49"/>
      <c r="L21" s="49"/>
      <c r="M21" s="49">
        <v>20</v>
      </c>
      <c r="N21" s="49">
        <f t="shared" ref="N21:N32" si="2">SUM(B21:M21)</f>
        <v>80</v>
      </c>
      <c r="Q21" s="7"/>
      <c r="R21" s="7"/>
      <c r="S21" s="7"/>
      <c r="T21" s="7"/>
      <c r="U21" s="7"/>
      <c r="V21" s="7"/>
      <c r="W21" s="7"/>
      <c r="X21" s="7"/>
      <c r="Y21" s="7"/>
      <c r="Z21" s="7"/>
      <c r="AA21" s="7"/>
      <c r="AB21" s="7"/>
    </row>
    <row r="22" spans="1:28" x14ac:dyDescent="0.3">
      <c r="A22" s="6" t="s">
        <v>24</v>
      </c>
      <c r="B22" s="54"/>
      <c r="C22" s="54"/>
      <c r="D22" s="54"/>
      <c r="E22" s="54"/>
      <c r="F22" s="49">
        <v>20</v>
      </c>
      <c r="G22" s="49">
        <v>20</v>
      </c>
      <c r="H22" s="49">
        <v>20</v>
      </c>
      <c r="I22" s="49">
        <v>20</v>
      </c>
      <c r="J22" s="49">
        <v>20</v>
      </c>
      <c r="K22" s="49">
        <v>20</v>
      </c>
      <c r="L22" s="49">
        <v>20</v>
      </c>
      <c r="M22" s="49">
        <v>20</v>
      </c>
      <c r="N22" s="49">
        <f t="shared" si="2"/>
        <v>160</v>
      </c>
      <c r="Q22" s="7"/>
      <c r="R22" s="7"/>
      <c r="S22" s="7"/>
      <c r="T22" s="7"/>
      <c r="U22" s="7"/>
      <c r="V22" s="7"/>
      <c r="W22" s="7"/>
      <c r="X22" s="7"/>
      <c r="Y22" s="7"/>
      <c r="Z22" s="7"/>
      <c r="AA22" s="7"/>
      <c r="AB22" s="7"/>
    </row>
    <row r="23" spans="1:28" x14ac:dyDescent="0.3">
      <c r="A23" s="6" t="s">
        <v>25</v>
      </c>
      <c r="B23" s="54"/>
      <c r="C23" s="54"/>
      <c r="D23" s="54"/>
      <c r="E23" s="54"/>
      <c r="F23" s="49"/>
      <c r="G23" s="49">
        <v>20</v>
      </c>
      <c r="H23" s="49"/>
      <c r="I23" s="49"/>
      <c r="J23" s="49"/>
      <c r="K23" s="49"/>
      <c r="L23" s="49">
        <v>20</v>
      </c>
      <c r="M23" s="49"/>
      <c r="N23" s="49">
        <f t="shared" si="2"/>
        <v>40</v>
      </c>
      <c r="Q23" s="7"/>
      <c r="R23" s="7"/>
      <c r="S23" s="7"/>
      <c r="T23" s="7"/>
      <c r="U23" s="7"/>
      <c r="V23" s="7"/>
      <c r="W23" s="7"/>
      <c r="X23" s="7"/>
      <c r="Y23" s="7"/>
      <c r="Z23" s="7"/>
      <c r="AA23" s="7"/>
      <c r="AB23" s="7"/>
    </row>
    <row r="24" spans="1:28" x14ac:dyDescent="0.3">
      <c r="A24" s="6" t="s">
        <v>26</v>
      </c>
      <c r="B24" s="54"/>
      <c r="C24" s="54"/>
      <c r="D24" s="54"/>
      <c r="E24" s="54"/>
      <c r="F24" s="49"/>
      <c r="G24" s="49">
        <v>50</v>
      </c>
      <c r="H24" s="49">
        <v>50</v>
      </c>
      <c r="I24" s="49"/>
      <c r="J24" s="49">
        <v>40</v>
      </c>
      <c r="K24" s="49">
        <v>150</v>
      </c>
      <c r="L24" s="49">
        <v>180</v>
      </c>
      <c r="M24" s="49">
        <v>150</v>
      </c>
      <c r="N24" s="49">
        <f t="shared" si="2"/>
        <v>620</v>
      </c>
      <c r="Q24" s="7"/>
      <c r="R24" s="7"/>
      <c r="S24" s="7"/>
      <c r="T24" s="7"/>
      <c r="U24" s="7"/>
      <c r="V24" s="7"/>
      <c r="W24" s="7"/>
      <c r="X24" s="7"/>
      <c r="Y24" s="7"/>
      <c r="Z24" s="7"/>
      <c r="AA24" s="7"/>
      <c r="AB24" s="7"/>
    </row>
    <row r="25" spans="1:28" x14ac:dyDescent="0.3">
      <c r="A25" s="6" t="s">
        <v>27</v>
      </c>
      <c r="B25" s="54"/>
      <c r="C25" s="54"/>
      <c r="D25" s="54"/>
      <c r="E25" s="54"/>
      <c r="F25" s="49"/>
      <c r="G25" s="49"/>
      <c r="H25" s="49"/>
      <c r="I25" s="49"/>
      <c r="J25" s="49"/>
      <c r="K25" s="49"/>
      <c r="L25" s="49"/>
      <c r="M25" s="49"/>
      <c r="N25" s="49">
        <f t="shared" si="2"/>
        <v>0</v>
      </c>
      <c r="Q25" s="7"/>
      <c r="R25" s="7"/>
      <c r="S25" s="7"/>
      <c r="T25" s="7"/>
      <c r="U25" s="7"/>
      <c r="V25" s="7"/>
      <c r="W25" s="7"/>
      <c r="X25" s="7"/>
      <c r="Y25" s="7"/>
      <c r="Z25" s="7"/>
      <c r="AA25" s="7"/>
      <c r="AB25" s="7"/>
    </row>
    <row r="26" spans="1:28" x14ac:dyDescent="0.3">
      <c r="A26" s="6" t="s">
        <v>28</v>
      </c>
      <c r="B26" s="54"/>
      <c r="C26" s="54"/>
      <c r="D26" s="54"/>
      <c r="E26" s="54"/>
      <c r="F26" s="49"/>
      <c r="G26" s="49"/>
      <c r="H26" s="49"/>
      <c r="I26" s="49"/>
      <c r="J26" s="49"/>
      <c r="K26" s="49"/>
      <c r="L26" s="49"/>
      <c r="M26" s="49"/>
      <c r="N26" s="49">
        <f t="shared" si="2"/>
        <v>0</v>
      </c>
      <c r="Q26" s="7"/>
      <c r="R26" s="7"/>
      <c r="S26" s="7"/>
      <c r="T26" s="7"/>
      <c r="U26" s="7"/>
      <c r="V26" s="7"/>
      <c r="W26" s="7"/>
      <c r="X26" s="7"/>
      <c r="Y26" s="7"/>
      <c r="Z26" s="7"/>
      <c r="AA26" s="7"/>
      <c r="AB26" s="7"/>
    </row>
    <row r="27" spans="1:28" x14ac:dyDescent="0.3">
      <c r="A27" s="6" t="s">
        <v>29</v>
      </c>
      <c r="B27" s="54"/>
      <c r="C27" s="54"/>
      <c r="D27" s="54"/>
      <c r="E27" s="54"/>
      <c r="F27" s="49"/>
      <c r="G27" s="49">
        <v>20</v>
      </c>
      <c r="H27" s="49"/>
      <c r="I27" s="49">
        <v>15</v>
      </c>
      <c r="J27" s="49"/>
      <c r="K27" s="49"/>
      <c r="L27" s="49"/>
      <c r="M27" s="49"/>
      <c r="N27" s="49">
        <f t="shared" si="2"/>
        <v>35</v>
      </c>
      <c r="Q27" s="7"/>
      <c r="R27" s="7"/>
      <c r="S27" s="7"/>
      <c r="T27" s="7"/>
      <c r="U27" s="7"/>
      <c r="V27" s="7"/>
      <c r="W27" s="7"/>
      <c r="X27" s="7"/>
      <c r="Y27" s="7"/>
      <c r="Z27" s="7"/>
      <c r="AA27" s="7"/>
      <c r="AB27" s="7"/>
    </row>
    <row r="28" spans="1:28" x14ac:dyDescent="0.3">
      <c r="A28" s="6" t="s">
        <v>34</v>
      </c>
      <c r="B28" s="54"/>
      <c r="C28" s="54"/>
      <c r="D28" s="54"/>
      <c r="E28" s="54"/>
      <c r="F28" s="49">
        <v>25</v>
      </c>
      <c r="G28" s="49">
        <v>25</v>
      </c>
      <c r="H28" s="49">
        <v>25</v>
      </c>
      <c r="I28" s="49">
        <v>25</v>
      </c>
      <c r="J28" s="49">
        <v>25</v>
      </c>
      <c r="K28" s="49">
        <v>25</v>
      </c>
      <c r="L28" s="49">
        <v>25</v>
      </c>
      <c r="M28" s="49">
        <v>25</v>
      </c>
      <c r="N28" s="49">
        <f t="shared" si="2"/>
        <v>200</v>
      </c>
      <c r="Q28" s="7"/>
      <c r="R28" s="7"/>
      <c r="S28" s="7"/>
      <c r="T28" s="7"/>
      <c r="U28" s="7"/>
      <c r="V28" s="7"/>
      <c r="W28" s="7"/>
      <c r="X28" s="7"/>
      <c r="Y28" s="7"/>
      <c r="Z28" s="7"/>
      <c r="AA28" s="7"/>
      <c r="AB28" s="7"/>
    </row>
    <row r="29" spans="1:28" x14ac:dyDescent="0.3">
      <c r="A29" s="6" t="s">
        <v>67</v>
      </c>
      <c r="B29" s="54"/>
      <c r="C29" s="54"/>
      <c r="D29" s="54"/>
      <c r="E29" s="54"/>
      <c r="F29" s="49"/>
      <c r="G29" s="49">
        <v>100</v>
      </c>
      <c r="H29" s="49"/>
      <c r="I29" s="49"/>
      <c r="J29" s="49"/>
      <c r="K29" s="49"/>
      <c r="L29" s="49"/>
      <c r="M29" s="49"/>
      <c r="N29" s="49">
        <f t="shared" si="2"/>
        <v>100</v>
      </c>
      <c r="Q29" s="7"/>
      <c r="R29" s="7"/>
      <c r="S29" s="7"/>
      <c r="T29" s="7"/>
      <c r="U29" s="7"/>
      <c r="V29" s="7"/>
      <c r="W29" s="7"/>
      <c r="X29" s="7"/>
      <c r="Y29" s="7"/>
      <c r="Z29" s="7"/>
      <c r="AA29" s="7"/>
      <c r="AB29" s="7"/>
    </row>
    <row r="30" spans="1:28" x14ac:dyDescent="0.3">
      <c r="A30" s="6" t="s">
        <v>89</v>
      </c>
      <c r="B30" s="54"/>
      <c r="C30" s="54"/>
      <c r="D30" s="54"/>
      <c r="E30" s="54"/>
      <c r="F30" s="49"/>
      <c r="G30" s="49"/>
      <c r="H30" s="49">
        <v>20</v>
      </c>
      <c r="I30" s="49">
        <v>20</v>
      </c>
      <c r="J30" s="49">
        <v>20</v>
      </c>
      <c r="K30" s="49">
        <v>20</v>
      </c>
      <c r="L30" s="49">
        <v>20</v>
      </c>
      <c r="M30" s="49">
        <v>20</v>
      </c>
      <c r="N30" s="49">
        <f t="shared" si="2"/>
        <v>120</v>
      </c>
      <c r="Q30" s="7"/>
      <c r="R30" s="7"/>
      <c r="S30" s="7"/>
      <c r="T30" s="7"/>
      <c r="U30" s="7"/>
      <c r="V30" s="7"/>
      <c r="W30" s="7"/>
      <c r="X30" s="7"/>
      <c r="Y30" s="7"/>
      <c r="Z30" s="7"/>
      <c r="AA30" s="7"/>
      <c r="AB30" s="7"/>
    </row>
    <row r="31" spans="1:28" x14ac:dyDescent="0.3">
      <c r="A31" s="6"/>
      <c r="B31" s="54"/>
      <c r="C31" s="54"/>
      <c r="D31" s="54"/>
      <c r="E31" s="54"/>
      <c r="F31" s="49"/>
      <c r="G31" s="49"/>
      <c r="H31" s="49"/>
      <c r="I31" s="49"/>
      <c r="J31" s="49"/>
      <c r="K31" s="49"/>
      <c r="L31" s="49"/>
      <c r="M31" s="49"/>
      <c r="N31" s="49">
        <f t="shared" si="2"/>
        <v>0</v>
      </c>
    </row>
    <row r="32" spans="1:28" x14ac:dyDescent="0.3">
      <c r="A32" s="6"/>
      <c r="B32" s="54"/>
      <c r="C32" s="54"/>
      <c r="D32" s="54"/>
      <c r="E32" s="54"/>
      <c r="F32" s="49"/>
      <c r="G32" s="49"/>
      <c r="H32" s="49"/>
      <c r="I32" s="49"/>
      <c r="J32" s="49"/>
      <c r="K32" s="49"/>
      <c r="L32" s="49"/>
      <c r="M32" s="49"/>
      <c r="N32" s="49">
        <f t="shared" si="2"/>
        <v>0</v>
      </c>
    </row>
    <row r="33" spans="1:28" x14ac:dyDescent="0.3">
      <c r="A33" s="6"/>
      <c r="B33" s="54"/>
      <c r="C33" s="54"/>
      <c r="D33" s="54"/>
      <c r="E33" s="54"/>
      <c r="F33" s="49"/>
      <c r="G33" s="49"/>
      <c r="H33" s="49"/>
      <c r="I33" s="49"/>
      <c r="J33" s="49"/>
      <c r="K33" s="49"/>
      <c r="L33" s="49"/>
      <c r="M33" s="49"/>
      <c r="N33" s="49"/>
    </row>
    <row r="34" spans="1:28" ht="15" thickBot="1" x14ac:dyDescent="0.35">
      <c r="A34" s="10" t="s">
        <v>2</v>
      </c>
      <c r="B34" s="50">
        <f t="shared" ref="B34:N34" si="3">SUM(B21:B32)</f>
        <v>0</v>
      </c>
      <c r="C34" s="50">
        <f t="shared" si="3"/>
        <v>0</v>
      </c>
      <c r="D34" s="50">
        <f t="shared" si="3"/>
        <v>0</v>
      </c>
      <c r="E34" s="50">
        <f t="shared" si="3"/>
        <v>0</v>
      </c>
      <c r="F34" s="50">
        <f t="shared" si="3"/>
        <v>65</v>
      </c>
      <c r="G34" s="50">
        <f t="shared" si="3"/>
        <v>255</v>
      </c>
      <c r="H34" s="50">
        <f t="shared" si="3"/>
        <v>135</v>
      </c>
      <c r="I34" s="50">
        <f t="shared" si="3"/>
        <v>80</v>
      </c>
      <c r="J34" s="50">
        <f t="shared" si="3"/>
        <v>105</v>
      </c>
      <c r="K34" s="50">
        <f t="shared" si="3"/>
        <v>215</v>
      </c>
      <c r="L34" s="50">
        <f t="shared" si="3"/>
        <v>265</v>
      </c>
      <c r="M34" s="50">
        <f t="shared" si="3"/>
        <v>235</v>
      </c>
      <c r="N34" s="51">
        <f t="shared" si="3"/>
        <v>1355</v>
      </c>
    </row>
    <row r="35" spans="1:28" x14ac:dyDescent="0.3">
      <c r="B35" s="52"/>
      <c r="C35" s="52"/>
      <c r="D35" s="52"/>
      <c r="E35" s="52"/>
      <c r="F35" s="52"/>
      <c r="G35" s="52"/>
      <c r="H35" s="52"/>
      <c r="I35" s="52"/>
      <c r="J35" s="52"/>
      <c r="K35" s="52"/>
      <c r="L35" s="52"/>
      <c r="M35" s="52"/>
      <c r="N35" s="52"/>
    </row>
    <row r="36" spans="1:28" x14ac:dyDescent="0.3">
      <c r="B36" s="52"/>
      <c r="C36" s="52"/>
      <c r="D36" s="52"/>
      <c r="E36" s="52"/>
      <c r="F36" s="52"/>
      <c r="G36" s="52"/>
      <c r="H36" s="52"/>
      <c r="I36" s="52"/>
      <c r="J36" s="52"/>
      <c r="K36" s="52"/>
      <c r="L36" s="52"/>
      <c r="M36" s="52"/>
      <c r="N36" s="52"/>
    </row>
    <row r="37" spans="1:28" x14ac:dyDescent="0.3">
      <c r="A37" s="9" t="s">
        <v>6</v>
      </c>
      <c r="B37" s="4">
        <v>46113</v>
      </c>
      <c r="C37" s="4">
        <v>46143</v>
      </c>
      <c r="D37" s="4">
        <v>46174</v>
      </c>
      <c r="E37" s="4">
        <v>46204</v>
      </c>
      <c r="F37" s="4">
        <v>46235</v>
      </c>
      <c r="G37" s="4">
        <v>46266</v>
      </c>
      <c r="H37" s="4">
        <v>46296</v>
      </c>
      <c r="I37" s="4">
        <v>46327</v>
      </c>
      <c r="J37" s="4">
        <v>46357</v>
      </c>
      <c r="K37" s="4">
        <v>46388</v>
      </c>
      <c r="L37" s="4">
        <v>46419</v>
      </c>
      <c r="M37" s="4">
        <v>46447</v>
      </c>
      <c r="N37" s="53" t="s">
        <v>23</v>
      </c>
    </row>
    <row r="38" spans="1:28" x14ac:dyDescent="0.3">
      <c r="A38" s="6" t="s">
        <v>68</v>
      </c>
      <c r="B38" s="49">
        <v>24</v>
      </c>
      <c r="C38" s="49">
        <v>24</v>
      </c>
      <c r="D38" s="49">
        <v>24</v>
      </c>
      <c r="E38" s="49">
        <v>24</v>
      </c>
      <c r="F38" s="49">
        <v>24</v>
      </c>
      <c r="G38" s="49">
        <v>24</v>
      </c>
      <c r="H38" s="49">
        <v>24</v>
      </c>
      <c r="I38" s="49"/>
      <c r="J38" s="49"/>
      <c r="K38" s="49"/>
      <c r="L38" s="49"/>
      <c r="M38" s="49">
        <v>24</v>
      </c>
      <c r="N38" s="49">
        <f>SUM(B38:M38)</f>
        <v>192</v>
      </c>
      <c r="Q38" s="7"/>
      <c r="R38" s="7"/>
      <c r="S38" s="7"/>
      <c r="T38" s="7"/>
      <c r="U38" s="7"/>
      <c r="V38" s="7"/>
      <c r="W38" s="7"/>
      <c r="X38" s="7"/>
      <c r="Y38" s="7"/>
      <c r="Z38" s="7"/>
      <c r="AA38" s="7"/>
      <c r="AB38" s="7"/>
    </row>
    <row r="39" spans="1:28" x14ac:dyDescent="0.3">
      <c r="A39" s="6" t="s">
        <v>24</v>
      </c>
      <c r="B39" s="49">
        <v>24</v>
      </c>
      <c r="C39" s="49">
        <v>24</v>
      </c>
      <c r="D39" s="49">
        <v>24</v>
      </c>
      <c r="E39" s="49">
        <v>24</v>
      </c>
      <c r="F39" s="49">
        <v>24</v>
      </c>
      <c r="G39" s="49">
        <v>24</v>
      </c>
      <c r="H39" s="49">
        <v>24</v>
      </c>
      <c r="I39" s="49">
        <v>24</v>
      </c>
      <c r="J39" s="49">
        <v>24</v>
      </c>
      <c r="K39" s="49">
        <v>24</v>
      </c>
      <c r="L39" s="49">
        <v>24</v>
      </c>
      <c r="M39" s="49">
        <v>24</v>
      </c>
      <c r="N39" s="49">
        <f t="shared" ref="N39:N49" si="4">SUM(B39:M39)</f>
        <v>288</v>
      </c>
      <c r="Q39" s="7"/>
      <c r="R39" s="7"/>
      <c r="S39" s="7"/>
      <c r="T39" s="7"/>
      <c r="U39" s="7"/>
      <c r="V39" s="7"/>
      <c r="W39" s="7"/>
      <c r="X39" s="7"/>
      <c r="Y39" s="7"/>
      <c r="Z39" s="7"/>
      <c r="AA39" s="7"/>
      <c r="AB39" s="7"/>
    </row>
    <row r="40" spans="1:28" x14ac:dyDescent="0.3">
      <c r="A40" s="6" t="s">
        <v>25</v>
      </c>
      <c r="B40" s="49"/>
      <c r="C40" s="49"/>
      <c r="D40" s="49"/>
      <c r="E40" s="49">
        <v>24</v>
      </c>
      <c r="F40" s="49"/>
      <c r="G40" s="49">
        <v>24</v>
      </c>
      <c r="H40" s="49"/>
      <c r="I40" s="49"/>
      <c r="J40" s="49"/>
      <c r="K40" s="49"/>
      <c r="L40" s="49">
        <v>24</v>
      </c>
      <c r="M40" s="49"/>
      <c r="N40" s="49">
        <f t="shared" si="4"/>
        <v>72</v>
      </c>
      <c r="Q40" s="7"/>
      <c r="R40" s="7"/>
      <c r="S40" s="7"/>
      <c r="T40" s="7"/>
      <c r="U40" s="7"/>
      <c r="V40" s="7"/>
      <c r="W40" s="7"/>
      <c r="X40" s="7"/>
      <c r="Y40" s="7"/>
      <c r="Z40" s="7"/>
      <c r="AA40" s="7"/>
      <c r="AB40" s="7"/>
    </row>
    <row r="41" spans="1:28" x14ac:dyDescent="0.3">
      <c r="A41" s="6" t="s">
        <v>26</v>
      </c>
      <c r="B41" s="49"/>
      <c r="C41" s="49">
        <v>120</v>
      </c>
      <c r="D41" s="49"/>
      <c r="E41" s="49"/>
      <c r="F41" s="49"/>
      <c r="G41" s="49">
        <v>60</v>
      </c>
      <c r="H41" s="49">
        <v>60</v>
      </c>
      <c r="I41" s="49"/>
      <c r="J41" s="49">
        <v>48</v>
      </c>
      <c r="K41" s="49">
        <v>180</v>
      </c>
      <c r="L41" s="49">
        <v>216</v>
      </c>
      <c r="M41" s="49">
        <v>180</v>
      </c>
      <c r="N41" s="49">
        <f t="shared" si="4"/>
        <v>864</v>
      </c>
      <c r="Q41" s="7"/>
      <c r="R41" s="7"/>
      <c r="S41" s="7"/>
      <c r="T41" s="7"/>
      <c r="U41" s="7"/>
      <c r="V41" s="7"/>
      <c r="W41" s="7"/>
      <c r="X41" s="7"/>
      <c r="Y41" s="7"/>
      <c r="Z41" s="7"/>
      <c r="AA41" s="7"/>
      <c r="AB41" s="7"/>
    </row>
    <row r="42" spans="1:28" x14ac:dyDescent="0.3">
      <c r="A42" s="6" t="s">
        <v>27</v>
      </c>
      <c r="B42" s="49"/>
      <c r="C42" s="49">
        <v>96</v>
      </c>
      <c r="D42" s="49"/>
      <c r="E42" s="49"/>
      <c r="F42" s="49"/>
      <c r="G42" s="49"/>
      <c r="H42" s="49"/>
      <c r="I42" s="49"/>
      <c r="J42" s="49"/>
      <c r="K42" s="49"/>
      <c r="L42" s="49"/>
      <c r="M42" s="49"/>
      <c r="N42" s="49">
        <f t="shared" si="4"/>
        <v>96</v>
      </c>
      <c r="Q42" s="7"/>
      <c r="R42" s="7"/>
      <c r="S42" s="7"/>
      <c r="T42" s="7"/>
      <c r="U42" s="7"/>
      <c r="V42" s="7"/>
      <c r="W42" s="7"/>
      <c r="X42" s="7"/>
      <c r="Y42" s="7"/>
      <c r="Z42" s="7"/>
      <c r="AA42" s="7"/>
      <c r="AB42" s="7"/>
    </row>
    <row r="43" spans="1:28" x14ac:dyDescent="0.3">
      <c r="A43" s="6" t="s">
        <v>28</v>
      </c>
      <c r="B43" s="49"/>
      <c r="C43" s="49">
        <v>144</v>
      </c>
      <c r="D43" s="49"/>
      <c r="E43" s="49"/>
      <c r="F43" s="49"/>
      <c r="G43" s="49"/>
      <c r="H43" s="49"/>
      <c r="I43" s="49"/>
      <c r="J43" s="49"/>
      <c r="K43" s="49"/>
      <c r="L43" s="49"/>
      <c r="M43" s="49"/>
      <c r="N43" s="49">
        <f t="shared" si="4"/>
        <v>144</v>
      </c>
      <c r="Q43" s="7"/>
      <c r="R43" s="7"/>
      <c r="S43" s="7"/>
      <c r="T43" s="7"/>
      <c r="U43" s="7"/>
      <c r="V43" s="7"/>
      <c r="W43" s="7"/>
      <c r="X43" s="7"/>
      <c r="Y43" s="7"/>
      <c r="Z43" s="7"/>
      <c r="AA43" s="7"/>
      <c r="AB43" s="7"/>
    </row>
    <row r="44" spans="1:28" x14ac:dyDescent="0.3">
      <c r="A44" s="6" t="s">
        <v>29</v>
      </c>
      <c r="B44" s="49"/>
      <c r="C44" s="49">
        <v>24</v>
      </c>
      <c r="D44" s="49"/>
      <c r="E44" s="49"/>
      <c r="F44" s="49"/>
      <c r="G44" s="49">
        <v>20</v>
      </c>
      <c r="H44" s="49"/>
      <c r="I44" s="49">
        <v>15</v>
      </c>
      <c r="J44" s="49"/>
      <c r="K44" s="49"/>
      <c r="L44" s="49"/>
      <c r="M44" s="49"/>
      <c r="N44" s="49">
        <f t="shared" si="4"/>
        <v>59</v>
      </c>
      <c r="Q44" s="7"/>
      <c r="R44" s="7"/>
      <c r="S44" s="7"/>
      <c r="T44" s="7"/>
      <c r="U44" s="7"/>
      <c r="V44" s="7"/>
      <c r="W44" s="7"/>
      <c r="X44" s="7"/>
      <c r="Y44" s="7"/>
      <c r="Z44" s="7"/>
      <c r="AA44" s="7"/>
      <c r="AB44" s="7"/>
    </row>
    <row r="45" spans="1:28" x14ac:dyDescent="0.3">
      <c r="A45" s="6" t="s">
        <v>34</v>
      </c>
      <c r="B45" s="49"/>
      <c r="C45" s="49">
        <v>30</v>
      </c>
      <c r="D45" s="49">
        <v>30</v>
      </c>
      <c r="E45" s="49">
        <v>30</v>
      </c>
      <c r="F45" s="49">
        <v>30</v>
      </c>
      <c r="G45" s="49">
        <v>30</v>
      </c>
      <c r="H45" s="49">
        <v>30</v>
      </c>
      <c r="I45" s="49">
        <v>30</v>
      </c>
      <c r="J45" s="49">
        <v>30</v>
      </c>
      <c r="K45" s="49">
        <v>30</v>
      </c>
      <c r="L45" s="49">
        <v>30</v>
      </c>
      <c r="M45" s="49">
        <v>30</v>
      </c>
      <c r="N45" s="49">
        <f t="shared" si="4"/>
        <v>330</v>
      </c>
      <c r="Q45" s="7"/>
      <c r="R45" s="7"/>
      <c r="S45" s="7"/>
      <c r="T45" s="7"/>
      <c r="U45" s="7"/>
      <c r="V45" s="7"/>
      <c r="W45" s="7"/>
      <c r="X45" s="7"/>
      <c r="Y45" s="7"/>
      <c r="Z45" s="7"/>
      <c r="AA45" s="7"/>
      <c r="AB45" s="7"/>
    </row>
    <row r="46" spans="1:28" x14ac:dyDescent="0.3">
      <c r="A46" s="6" t="s">
        <v>67</v>
      </c>
      <c r="B46" s="49"/>
      <c r="C46" s="49"/>
      <c r="D46" s="49">
        <v>120</v>
      </c>
      <c r="E46" s="49"/>
      <c r="F46" s="49"/>
      <c r="G46" s="49">
        <v>120</v>
      </c>
      <c r="H46" s="49"/>
      <c r="I46" s="49"/>
      <c r="J46" s="49"/>
      <c r="K46" s="49"/>
      <c r="L46" s="49"/>
      <c r="M46" s="49"/>
      <c r="N46" s="49">
        <f t="shared" si="4"/>
        <v>240</v>
      </c>
      <c r="Q46" s="7"/>
      <c r="R46" s="7"/>
      <c r="S46" s="7"/>
      <c r="T46" s="7"/>
      <c r="U46" s="7"/>
      <c r="V46" s="7"/>
      <c r="W46" s="7"/>
      <c r="X46" s="7"/>
      <c r="Y46" s="7"/>
      <c r="Z46" s="7"/>
      <c r="AA46" s="7"/>
      <c r="AB46" s="7"/>
    </row>
    <row r="47" spans="1:28" x14ac:dyDescent="0.3">
      <c r="A47" s="6" t="s">
        <v>89</v>
      </c>
      <c r="B47" s="49">
        <v>24</v>
      </c>
      <c r="C47" s="49">
        <v>20</v>
      </c>
      <c r="D47" s="49">
        <v>20</v>
      </c>
      <c r="E47" s="49">
        <v>20</v>
      </c>
      <c r="F47" s="49">
        <v>20</v>
      </c>
      <c r="G47" s="49">
        <v>20</v>
      </c>
      <c r="H47" s="49">
        <v>20</v>
      </c>
      <c r="I47" s="49">
        <v>20</v>
      </c>
      <c r="J47" s="49">
        <v>20</v>
      </c>
      <c r="K47" s="49">
        <v>20</v>
      </c>
      <c r="L47" s="49">
        <v>20</v>
      </c>
      <c r="M47" s="49">
        <v>20</v>
      </c>
      <c r="N47" s="49">
        <f t="shared" si="4"/>
        <v>244</v>
      </c>
      <c r="Q47" s="7"/>
      <c r="R47" s="7"/>
      <c r="S47" s="7"/>
      <c r="T47" s="7"/>
      <c r="U47" s="7"/>
      <c r="V47" s="7"/>
      <c r="W47" s="7"/>
      <c r="X47" s="7"/>
      <c r="Y47" s="7"/>
      <c r="Z47" s="7"/>
      <c r="AA47" s="7"/>
      <c r="AB47" s="7"/>
    </row>
    <row r="48" spans="1:28" x14ac:dyDescent="0.3">
      <c r="A48" s="6" t="s">
        <v>90</v>
      </c>
      <c r="B48" s="49"/>
      <c r="C48" s="49"/>
      <c r="D48" s="49"/>
      <c r="E48" s="49"/>
      <c r="F48" s="49">
        <v>12</v>
      </c>
      <c r="G48" s="49">
        <v>12</v>
      </c>
      <c r="H48" s="49">
        <v>12</v>
      </c>
      <c r="I48" s="49">
        <v>12</v>
      </c>
      <c r="J48" s="49">
        <v>12</v>
      </c>
      <c r="K48" s="49">
        <v>12</v>
      </c>
      <c r="L48" s="49">
        <v>12</v>
      </c>
      <c r="M48" s="49">
        <v>12</v>
      </c>
      <c r="N48" s="49">
        <f t="shared" si="4"/>
        <v>96</v>
      </c>
    </row>
    <row r="49" spans="1:14" x14ac:dyDescent="0.3">
      <c r="A49" s="6" t="s">
        <v>91</v>
      </c>
      <c r="B49" s="49"/>
      <c r="C49" s="49"/>
      <c r="D49" s="49"/>
      <c r="E49" s="49"/>
      <c r="F49" s="49"/>
      <c r="G49" s="49"/>
      <c r="H49" s="49"/>
      <c r="I49" s="49"/>
      <c r="J49" s="49"/>
      <c r="K49" s="49"/>
      <c r="L49" s="49"/>
      <c r="M49" s="49">
        <v>12</v>
      </c>
      <c r="N49" s="49">
        <f t="shared" si="4"/>
        <v>12</v>
      </c>
    </row>
    <row r="50" spans="1:14" x14ac:dyDescent="0.3">
      <c r="A50" s="6"/>
      <c r="B50" s="49"/>
      <c r="C50" s="49"/>
      <c r="D50" s="49"/>
      <c r="E50" s="49"/>
      <c r="F50" s="49"/>
      <c r="G50" s="49"/>
      <c r="H50" s="49"/>
      <c r="I50" s="49"/>
      <c r="J50" s="49"/>
      <c r="K50" s="49"/>
      <c r="L50" s="49"/>
      <c r="M50" s="49"/>
      <c r="N50" s="49"/>
    </row>
    <row r="51" spans="1:14" ht="15" thickBot="1" x14ac:dyDescent="0.35">
      <c r="A51" s="10" t="s">
        <v>2</v>
      </c>
      <c r="B51" s="50">
        <f t="shared" ref="B51:N51" si="5">SUM(B38:B49)</f>
        <v>72</v>
      </c>
      <c r="C51" s="50">
        <f t="shared" si="5"/>
        <v>482</v>
      </c>
      <c r="D51" s="50">
        <f t="shared" si="5"/>
        <v>218</v>
      </c>
      <c r="E51" s="50">
        <f t="shared" si="5"/>
        <v>122</v>
      </c>
      <c r="F51" s="50">
        <f t="shared" si="5"/>
        <v>110</v>
      </c>
      <c r="G51" s="50">
        <f t="shared" si="5"/>
        <v>334</v>
      </c>
      <c r="H51" s="50">
        <f t="shared" si="5"/>
        <v>170</v>
      </c>
      <c r="I51" s="50">
        <f t="shared" si="5"/>
        <v>101</v>
      </c>
      <c r="J51" s="50">
        <f t="shared" si="5"/>
        <v>134</v>
      </c>
      <c r="K51" s="50">
        <f t="shared" si="5"/>
        <v>266</v>
      </c>
      <c r="L51" s="50">
        <f t="shared" si="5"/>
        <v>326</v>
      </c>
      <c r="M51" s="50">
        <f t="shared" si="5"/>
        <v>302</v>
      </c>
      <c r="N51" s="51">
        <f t="shared" si="5"/>
        <v>2637</v>
      </c>
    </row>
  </sheetData>
  <phoneticPr fontId="5" type="noConversion"/>
  <pageMargins left="0.70866141732283472" right="0.70866141732283472" top="0.74803149606299213" bottom="0.74803149606299213" header="0.31496062992125984" footer="0.31496062992125984"/>
  <pageSetup paperSize="9" scale="64" orientation="landscape" horizontalDpi="360" verticalDpi="360" r:id="rId1"/>
  <ignoredErrors>
    <ignoredError sqref="B34:N34 B51:N5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65F8D-3B71-4C08-830D-B25FA930EDCD}">
  <sheetPr>
    <pageSetUpPr fitToPage="1"/>
  </sheetPr>
  <dimension ref="A1:AC19"/>
  <sheetViews>
    <sheetView showZeros="0" workbookViewId="0">
      <selection activeCell="O4" sqref="O4"/>
    </sheetView>
  </sheetViews>
  <sheetFormatPr defaultRowHeight="14.4" x14ac:dyDescent="0.3"/>
  <cols>
    <col min="1" max="1" width="22.44140625" customWidth="1"/>
    <col min="2" max="2" width="7.5546875" customWidth="1"/>
  </cols>
  <sheetData>
    <row r="1" spans="1:29" ht="18" x14ac:dyDescent="0.35">
      <c r="A1" s="1" t="s">
        <v>30</v>
      </c>
      <c r="B1" s="3"/>
    </row>
    <row r="2" spans="1:29" ht="15.6" x14ac:dyDescent="0.3">
      <c r="A2" s="3"/>
      <c r="B2" s="3"/>
    </row>
    <row r="3" spans="1:29" x14ac:dyDescent="0.3">
      <c r="A3" s="9" t="s">
        <v>4</v>
      </c>
      <c r="B3" s="9"/>
      <c r="C3" s="4">
        <v>45383</v>
      </c>
      <c r="D3" s="4">
        <v>45413</v>
      </c>
      <c r="E3" s="4">
        <v>45444</v>
      </c>
      <c r="F3" s="4">
        <v>45474</v>
      </c>
      <c r="G3" s="4">
        <v>45505</v>
      </c>
      <c r="H3" s="4">
        <v>45536</v>
      </c>
      <c r="I3" s="4">
        <v>45566</v>
      </c>
      <c r="J3" s="4">
        <v>45597</v>
      </c>
      <c r="K3" s="4">
        <v>45627</v>
      </c>
      <c r="L3" s="4">
        <v>45658</v>
      </c>
      <c r="M3" s="4">
        <v>45689</v>
      </c>
      <c r="N3" s="4">
        <v>45717</v>
      </c>
      <c r="O3" s="5" t="s">
        <v>23</v>
      </c>
      <c r="P3" s="2"/>
      <c r="Q3" s="2"/>
    </row>
    <row r="4" spans="1:29" x14ac:dyDescent="0.3">
      <c r="A4" s="6" t="s">
        <v>31</v>
      </c>
      <c r="B4" s="6"/>
      <c r="C4" s="49">
        <v>515</v>
      </c>
      <c r="D4" s="49"/>
      <c r="E4" s="49">
        <v>200</v>
      </c>
      <c r="F4" s="49">
        <v>200</v>
      </c>
      <c r="G4" s="49">
        <v>200</v>
      </c>
      <c r="H4" s="49">
        <v>200</v>
      </c>
      <c r="I4" s="49">
        <v>200</v>
      </c>
      <c r="J4" s="49"/>
      <c r="K4" s="49">
        <v>200</v>
      </c>
      <c r="L4" s="49"/>
      <c r="M4" s="49">
        <v>200</v>
      </c>
      <c r="N4" s="49">
        <v>200</v>
      </c>
      <c r="O4" s="49">
        <f>SUM(C4:N4)</f>
        <v>2115</v>
      </c>
      <c r="R4" s="7"/>
      <c r="S4" s="7"/>
      <c r="T4" s="7"/>
      <c r="U4" s="7"/>
      <c r="V4" s="7"/>
      <c r="W4" s="7"/>
      <c r="X4" s="7"/>
      <c r="Y4" s="7"/>
      <c r="Z4" s="7"/>
    </row>
    <row r="5" spans="1:29" x14ac:dyDescent="0.3">
      <c r="A5" s="6" t="s">
        <v>33</v>
      </c>
      <c r="B5" s="15">
        <f>1-B6</f>
        <v>0.65</v>
      </c>
      <c r="C5" s="49">
        <f t="shared" ref="C5:N5" si="0">C4*$B5</f>
        <v>334.75</v>
      </c>
      <c r="D5" s="49">
        <f t="shared" si="0"/>
        <v>0</v>
      </c>
      <c r="E5" s="49">
        <f t="shared" si="0"/>
        <v>130</v>
      </c>
      <c r="F5" s="49">
        <f t="shared" si="0"/>
        <v>130</v>
      </c>
      <c r="G5" s="49">
        <f t="shared" si="0"/>
        <v>130</v>
      </c>
      <c r="H5" s="49">
        <f t="shared" si="0"/>
        <v>130</v>
      </c>
      <c r="I5" s="49">
        <f t="shared" si="0"/>
        <v>130</v>
      </c>
      <c r="J5" s="49">
        <f t="shared" si="0"/>
        <v>0</v>
      </c>
      <c r="K5" s="49">
        <f t="shared" si="0"/>
        <v>130</v>
      </c>
      <c r="L5" s="49">
        <f t="shared" si="0"/>
        <v>0</v>
      </c>
      <c r="M5" s="49">
        <f t="shared" si="0"/>
        <v>130</v>
      </c>
      <c r="N5" s="49">
        <f t="shared" si="0"/>
        <v>130</v>
      </c>
      <c r="O5" s="49">
        <f>SUM(C5:N5)</f>
        <v>1374.75</v>
      </c>
      <c r="R5" s="7"/>
      <c r="S5" s="7"/>
      <c r="T5" s="7"/>
      <c r="U5" s="7"/>
      <c r="V5" s="7"/>
      <c r="W5" s="7"/>
      <c r="X5" s="7"/>
      <c r="Y5" s="7"/>
      <c r="Z5" s="7"/>
    </row>
    <row r="6" spans="1:29" ht="15" thickBot="1" x14ac:dyDescent="0.35">
      <c r="A6" s="10" t="s">
        <v>32</v>
      </c>
      <c r="B6" s="14">
        <v>0.35</v>
      </c>
      <c r="C6" s="50">
        <f>C4-C5</f>
        <v>180.25</v>
      </c>
      <c r="D6" s="50">
        <f t="shared" ref="D6:N6" si="1">D4-D5</f>
        <v>0</v>
      </c>
      <c r="E6" s="50">
        <f t="shared" si="1"/>
        <v>70</v>
      </c>
      <c r="F6" s="50">
        <f t="shared" si="1"/>
        <v>70</v>
      </c>
      <c r="G6" s="50">
        <f t="shared" si="1"/>
        <v>70</v>
      </c>
      <c r="H6" s="50">
        <f t="shared" si="1"/>
        <v>70</v>
      </c>
      <c r="I6" s="50">
        <f t="shared" si="1"/>
        <v>70</v>
      </c>
      <c r="J6" s="50">
        <f t="shared" si="1"/>
        <v>0</v>
      </c>
      <c r="K6" s="50">
        <f t="shared" si="1"/>
        <v>70</v>
      </c>
      <c r="L6" s="50">
        <f t="shared" si="1"/>
        <v>0</v>
      </c>
      <c r="M6" s="50">
        <f t="shared" si="1"/>
        <v>70</v>
      </c>
      <c r="N6" s="50">
        <f t="shared" si="1"/>
        <v>70</v>
      </c>
      <c r="O6" s="51">
        <f>O4-O5</f>
        <v>740.25</v>
      </c>
    </row>
    <row r="7" spans="1:29" x14ac:dyDescent="0.3">
      <c r="B7" s="2"/>
      <c r="C7" s="52"/>
      <c r="D7" s="52"/>
      <c r="E7" s="52"/>
      <c r="F7" s="52"/>
      <c r="G7" s="52"/>
      <c r="H7" s="52"/>
      <c r="I7" s="52"/>
      <c r="J7" s="52"/>
      <c r="K7" s="52"/>
      <c r="L7" s="52"/>
      <c r="M7" s="52"/>
      <c r="N7" s="52"/>
      <c r="O7" s="52"/>
    </row>
    <row r="8" spans="1:29" x14ac:dyDescent="0.3">
      <c r="B8" s="2"/>
      <c r="C8" s="52"/>
      <c r="D8" s="52"/>
      <c r="E8" s="52"/>
      <c r="F8" s="52"/>
      <c r="G8" s="52"/>
      <c r="H8" s="52"/>
      <c r="I8" s="52"/>
      <c r="J8" s="52"/>
      <c r="K8" s="52"/>
      <c r="L8" s="52"/>
      <c r="M8" s="52"/>
      <c r="N8" s="52"/>
      <c r="O8" s="52"/>
    </row>
    <row r="9" spans="1:29" x14ac:dyDescent="0.3">
      <c r="A9" s="9" t="s">
        <v>5</v>
      </c>
      <c r="B9" s="12"/>
      <c r="C9" s="4">
        <v>45748</v>
      </c>
      <c r="D9" s="4">
        <v>45778</v>
      </c>
      <c r="E9" s="4">
        <v>45809</v>
      </c>
      <c r="F9" s="4">
        <v>45839</v>
      </c>
      <c r="G9" s="4">
        <v>45870</v>
      </c>
      <c r="H9" s="4">
        <v>45901</v>
      </c>
      <c r="I9" s="4">
        <v>45931</v>
      </c>
      <c r="J9" s="4">
        <v>45962</v>
      </c>
      <c r="K9" s="4">
        <v>45992</v>
      </c>
      <c r="L9" s="4">
        <v>46023</v>
      </c>
      <c r="M9" s="4">
        <v>46054</v>
      </c>
      <c r="N9" s="4">
        <v>46082</v>
      </c>
      <c r="O9" s="5" t="s">
        <v>23</v>
      </c>
    </row>
    <row r="10" spans="1:29" x14ac:dyDescent="0.3">
      <c r="A10" s="6" t="s">
        <v>31</v>
      </c>
      <c r="B10" s="13"/>
      <c r="C10" s="67"/>
      <c r="D10" s="54"/>
      <c r="E10" s="54"/>
      <c r="F10" s="54"/>
      <c r="G10" s="49">
        <v>250</v>
      </c>
      <c r="H10" s="49">
        <v>250</v>
      </c>
      <c r="I10" s="49">
        <v>250</v>
      </c>
      <c r="J10" s="49"/>
      <c r="K10" s="49">
        <v>250</v>
      </c>
      <c r="L10" s="49"/>
      <c r="M10" s="49">
        <v>250</v>
      </c>
      <c r="N10" s="49">
        <v>250</v>
      </c>
      <c r="O10" s="49">
        <f>SUM(C10:N10)</f>
        <v>1500</v>
      </c>
      <c r="R10" s="7"/>
      <c r="S10" s="7"/>
      <c r="T10" s="7"/>
      <c r="U10" s="7"/>
      <c r="V10" s="7"/>
      <c r="W10" s="7"/>
      <c r="X10" s="7"/>
      <c r="Y10" s="7"/>
      <c r="Z10" s="7"/>
      <c r="AA10" s="7"/>
      <c r="AB10" s="7"/>
      <c r="AC10" s="7"/>
    </row>
    <row r="11" spans="1:29" ht="15.6" x14ac:dyDescent="0.3">
      <c r="A11" s="6" t="s">
        <v>33</v>
      </c>
      <c r="B11" s="15">
        <f>1-B12</f>
        <v>0.65</v>
      </c>
      <c r="C11" s="54"/>
      <c r="D11" s="55"/>
      <c r="E11" s="54"/>
      <c r="F11" s="54"/>
      <c r="G11" s="49">
        <f t="shared" ref="G11:L11" si="2">G10*$B11</f>
        <v>162.5</v>
      </c>
      <c r="H11" s="49">
        <f t="shared" si="2"/>
        <v>162.5</v>
      </c>
      <c r="I11" s="49">
        <f t="shared" si="2"/>
        <v>162.5</v>
      </c>
      <c r="J11" s="49">
        <f t="shared" si="2"/>
        <v>0</v>
      </c>
      <c r="K11" s="49">
        <f t="shared" si="2"/>
        <v>162.5</v>
      </c>
      <c r="L11" s="49">
        <f t="shared" si="2"/>
        <v>0</v>
      </c>
      <c r="M11" s="49">
        <f t="shared" ref="M11" si="3">M10*$B11</f>
        <v>162.5</v>
      </c>
      <c r="N11" s="49">
        <f t="shared" ref="N11" si="4">N10*$B11</f>
        <v>162.5</v>
      </c>
      <c r="O11" s="49">
        <f>SUM(C11:N11)</f>
        <v>975</v>
      </c>
      <c r="R11" s="7"/>
      <c r="S11" s="7"/>
      <c r="T11" s="7"/>
      <c r="U11" s="7"/>
      <c r="V11" s="7"/>
      <c r="W11" s="7"/>
      <c r="X11" s="7"/>
      <c r="Y11" s="7"/>
      <c r="Z11" s="7"/>
      <c r="AA11" s="7"/>
      <c r="AB11" s="7"/>
      <c r="AC11" s="7"/>
    </row>
    <row r="12" spans="1:29" ht="15" thickBot="1" x14ac:dyDescent="0.35">
      <c r="A12" s="10" t="s">
        <v>32</v>
      </c>
      <c r="B12" s="14">
        <f>B$6</f>
        <v>0.35</v>
      </c>
      <c r="C12" s="68"/>
      <c r="D12" s="68"/>
      <c r="E12" s="68"/>
      <c r="F12" s="68"/>
      <c r="G12" s="50">
        <f t="shared" ref="G12:K12" si="5">G10-G11</f>
        <v>87.5</v>
      </c>
      <c r="H12" s="50">
        <f t="shared" si="5"/>
        <v>87.5</v>
      </c>
      <c r="I12" s="50">
        <f t="shared" si="5"/>
        <v>87.5</v>
      </c>
      <c r="J12" s="50">
        <f t="shared" si="5"/>
        <v>0</v>
      </c>
      <c r="K12" s="50">
        <f t="shared" si="5"/>
        <v>87.5</v>
      </c>
      <c r="L12" s="50">
        <f t="shared" ref="L12" si="6">L10-L11</f>
        <v>0</v>
      </c>
      <c r="M12" s="50">
        <f t="shared" ref="M12" si="7">M10-M11</f>
        <v>87.5</v>
      </c>
      <c r="N12" s="50">
        <f t="shared" ref="N12" si="8">N10-N11</f>
        <v>87.5</v>
      </c>
      <c r="O12" s="51">
        <f>O10-O11</f>
        <v>525</v>
      </c>
      <c r="R12" s="7"/>
      <c r="S12" s="7"/>
      <c r="T12" s="7"/>
      <c r="U12" s="7"/>
      <c r="V12" s="7"/>
      <c r="W12" s="7"/>
      <c r="X12" s="7"/>
      <c r="Y12" s="7"/>
      <c r="Z12" s="7"/>
      <c r="AA12" s="7"/>
      <c r="AB12" s="7"/>
      <c r="AC12" s="7"/>
    </row>
    <row r="13" spans="1:29" x14ac:dyDescent="0.3">
      <c r="B13" s="2"/>
      <c r="C13" s="52"/>
      <c r="D13" s="52"/>
      <c r="E13" s="52"/>
      <c r="F13" s="52"/>
      <c r="G13" s="52"/>
      <c r="H13" s="52"/>
      <c r="I13" s="52"/>
      <c r="J13" s="52"/>
      <c r="K13" s="52"/>
      <c r="L13" s="52"/>
      <c r="M13" s="52"/>
      <c r="N13" s="52"/>
      <c r="O13" s="52"/>
    </row>
    <row r="14" spans="1:29" x14ac:dyDescent="0.3">
      <c r="B14" s="2"/>
      <c r="C14" s="52"/>
      <c r="D14" s="52"/>
      <c r="E14" s="52"/>
      <c r="F14" s="52"/>
      <c r="G14" s="52"/>
      <c r="H14" s="52"/>
      <c r="I14" s="52"/>
      <c r="J14" s="52"/>
      <c r="K14" s="52"/>
      <c r="L14" s="52"/>
      <c r="M14" s="52"/>
      <c r="N14" s="52"/>
      <c r="O14" s="52"/>
    </row>
    <row r="15" spans="1:29" x14ac:dyDescent="0.3">
      <c r="A15" s="9" t="s">
        <v>6</v>
      </c>
      <c r="B15" s="12"/>
      <c r="C15" s="4">
        <v>46113</v>
      </c>
      <c r="D15" s="4">
        <v>46143</v>
      </c>
      <c r="E15" s="4">
        <v>46174</v>
      </c>
      <c r="F15" s="4">
        <v>46204</v>
      </c>
      <c r="G15" s="4">
        <v>46235</v>
      </c>
      <c r="H15" s="4">
        <v>46266</v>
      </c>
      <c r="I15" s="4">
        <v>46296</v>
      </c>
      <c r="J15" s="4">
        <v>46327</v>
      </c>
      <c r="K15" s="4">
        <v>46357</v>
      </c>
      <c r="L15" s="4">
        <v>46388</v>
      </c>
      <c r="M15" s="4">
        <v>46419</v>
      </c>
      <c r="N15" s="4">
        <v>46447</v>
      </c>
      <c r="O15" s="5" t="s">
        <v>23</v>
      </c>
    </row>
    <row r="16" spans="1:29" x14ac:dyDescent="0.3">
      <c r="A16" s="6" t="s">
        <v>31</v>
      </c>
      <c r="B16" s="13"/>
      <c r="C16" s="49">
        <v>250</v>
      </c>
      <c r="D16" s="49">
        <v>250</v>
      </c>
      <c r="E16" s="49">
        <v>250</v>
      </c>
      <c r="F16" s="49">
        <v>250</v>
      </c>
      <c r="G16" s="49">
        <v>250</v>
      </c>
      <c r="H16" s="49">
        <v>250</v>
      </c>
      <c r="I16" s="49">
        <v>250</v>
      </c>
      <c r="J16" s="49"/>
      <c r="K16" s="49">
        <v>250</v>
      </c>
      <c r="L16" s="49"/>
      <c r="M16" s="49">
        <v>250</v>
      </c>
      <c r="N16" s="49">
        <v>250</v>
      </c>
      <c r="O16" s="49">
        <f>SUM(C16:N16)</f>
        <v>2500</v>
      </c>
      <c r="R16" s="7"/>
      <c r="S16" s="7"/>
      <c r="T16" s="7"/>
      <c r="U16" s="7"/>
      <c r="V16" s="7"/>
      <c r="W16" s="7"/>
      <c r="X16" s="7"/>
      <c r="Y16" s="7"/>
      <c r="Z16" s="7"/>
      <c r="AA16" s="7"/>
      <c r="AB16" s="7"/>
      <c r="AC16" s="7"/>
    </row>
    <row r="17" spans="1:29" x14ac:dyDescent="0.3">
      <c r="A17" s="6" t="s">
        <v>33</v>
      </c>
      <c r="B17" s="15">
        <f>1-B18</f>
        <v>0.65</v>
      </c>
      <c r="C17" s="49">
        <f>C16*$B17</f>
        <v>162.5</v>
      </c>
      <c r="D17" s="49">
        <f t="shared" ref="D17" si="9">D16*$B17</f>
        <v>162.5</v>
      </c>
      <c r="E17" s="49">
        <f t="shared" ref="E17" si="10">E16*$B17</f>
        <v>162.5</v>
      </c>
      <c r="F17" s="49">
        <f t="shared" ref="F17" si="11">F16*$B17</f>
        <v>162.5</v>
      </c>
      <c r="G17" s="49">
        <f t="shared" ref="G17" si="12">G16*$B17</f>
        <v>162.5</v>
      </c>
      <c r="H17" s="49">
        <f t="shared" ref="H17" si="13">H16*$B17</f>
        <v>162.5</v>
      </c>
      <c r="I17" s="49">
        <f t="shared" ref="I17" si="14">I16*$B17</f>
        <v>162.5</v>
      </c>
      <c r="J17" s="49">
        <f t="shared" ref="J17" si="15">J16*$B17</f>
        <v>0</v>
      </c>
      <c r="K17" s="49">
        <f t="shared" ref="K17" si="16">K16*$B17</f>
        <v>162.5</v>
      </c>
      <c r="L17" s="49">
        <f t="shared" ref="L17" si="17">L16*$B17</f>
        <v>0</v>
      </c>
      <c r="M17" s="49">
        <f t="shared" ref="M17" si="18">M16*$B17</f>
        <v>162.5</v>
      </c>
      <c r="N17" s="49">
        <f t="shared" ref="N17" si="19">N16*$B17</f>
        <v>162.5</v>
      </c>
      <c r="O17" s="49">
        <f>SUM(C17:N17)</f>
        <v>1625</v>
      </c>
      <c r="R17" s="7"/>
      <c r="S17" s="7"/>
      <c r="T17" s="7"/>
      <c r="U17" s="7"/>
      <c r="V17" s="7"/>
      <c r="W17" s="7"/>
      <c r="X17" s="7"/>
      <c r="Y17" s="7"/>
      <c r="Z17" s="7"/>
      <c r="AA17" s="7"/>
      <c r="AB17" s="7"/>
      <c r="AC17" s="7"/>
    </row>
    <row r="18" spans="1:29" ht="15" thickBot="1" x14ac:dyDescent="0.35">
      <c r="A18" s="10" t="s">
        <v>32</v>
      </c>
      <c r="B18" s="14">
        <f>B$6</f>
        <v>0.35</v>
      </c>
      <c r="C18" s="50">
        <f>C16-C17</f>
        <v>87.5</v>
      </c>
      <c r="D18" s="50">
        <f t="shared" ref="D18" si="20">D16-D17</f>
        <v>87.5</v>
      </c>
      <c r="E18" s="50">
        <f t="shared" ref="E18" si="21">E16-E17</f>
        <v>87.5</v>
      </c>
      <c r="F18" s="50">
        <f t="shared" ref="F18" si="22">F16-F17</f>
        <v>87.5</v>
      </c>
      <c r="G18" s="50">
        <f t="shared" ref="G18" si="23">G16-G17</f>
        <v>87.5</v>
      </c>
      <c r="H18" s="50">
        <f t="shared" ref="H18" si="24">H16-H17</f>
        <v>87.5</v>
      </c>
      <c r="I18" s="50">
        <f t="shared" ref="I18" si="25">I16-I17</f>
        <v>87.5</v>
      </c>
      <c r="J18" s="50">
        <f t="shared" ref="J18" si="26">J16-J17</f>
        <v>0</v>
      </c>
      <c r="K18" s="50">
        <f t="shared" ref="K18" si="27">K16-K17</f>
        <v>87.5</v>
      </c>
      <c r="L18" s="50">
        <f t="shared" ref="L18" si="28">L16-L17</f>
        <v>0</v>
      </c>
      <c r="M18" s="50">
        <f t="shared" ref="M18" si="29">M16-M17</f>
        <v>87.5</v>
      </c>
      <c r="N18" s="50">
        <f t="shared" ref="N18" si="30">N16-N17</f>
        <v>87.5</v>
      </c>
      <c r="O18" s="51">
        <f>O16-O17</f>
        <v>875</v>
      </c>
      <c r="R18" s="7"/>
      <c r="S18" s="7"/>
      <c r="T18" s="7"/>
      <c r="U18" s="7"/>
      <c r="V18" s="7"/>
      <c r="W18" s="7"/>
      <c r="X18" s="7"/>
      <c r="Y18" s="7"/>
      <c r="Z18" s="7"/>
      <c r="AA18" s="7"/>
      <c r="AB18" s="7"/>
      <c r="AC18" s="7"/>
    </row>
    <row r="19" spans="1:29" x14ac:dyDescent="0.3">
      <c r="B19" s="2"/>
    </row>
  </sheetData>
  <pageMargins left="0.70866141732283472" right="0.70866141732283472" top="0.74803149606299213" bottom="0.74803149606299213" header="0.31496062992125984" footer="0.31496062992125984"/>
  <pageSetup paperSize="9" scale="90" fitToHeight="0" orientation="landscape"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5EA6F-0C0A-478D-BD0B-9D89D4BE121A}">
  <sheetPr>
    <pageSetUpPr fitToPage="1"/>
  </sheetPr>
  <dimension ref="A1:AC91"/>
  <sheetViews>
    <sheetView showZeros="0" topLeftCell="A66" workbookViewId="0">
      <selection activeCell="Q19" sqref="Q19"/>
    </sheetView>
  </sheetViews>
  <sheetFormatPr defaultRowHeight="14.4" x14ac:dyDescent="0.3"/>
  <cols>
    <col min="1" max="1" width="22.44140625" customWidth="1"/>
    <col min="16" max="16" width="9.21875" style="28"/>
  </cols>
  <sheetData>
    <row r="1" spans="1:27" ht="21" x14ac:dyDescent="0.4">
      <c r="A1" s="27" t="s">
        <v>43</v>
      </c>
    </row>
    <row r="2" spans="1:27" ht="14.55" customHeight="1" x14ac:dyDescent="0.3">
      <c r="A2" s="3"/>
    </row>
    <row r="3" spans="1:27" ht="14.55" customHeight="1" x14ac:dyDescent="0.3">
      <c r="A3" s="33" t="s">
        <v>4</v>
      </c>
      <c r="B3" s="32"/>
      <c r="C3" s="4">
        <v>45383</v>
      </c>
      <c r="D3" s="4">
        <v>45413</v>
      </c>
      <c r="E3" s="4">
        <v>45444</v>
      </c>
      <c r="F3" s="4">
        <v>45474</v>
      </c>
      <c r="G3" s="4">
        <v>45505</v>
      </c>
      <c r="H3" s="4">
        <v>45536</v>
      </c>
      <c r="I3" s="4">
        <v>45566</v>
      </c>
      <c r="J3" s="4">
        <v>45597</v>
      </c>
      <c r="K3" s="4">
        <v>45627</v>
      </c>
      <c r="L3" s="4">
        <v>45658</v>
      </c>
      <c r="M3" s="4">
        <v>45689</v>
      </c>
      <c r="N3" s="4">
        <v>45717</v>
      </c>
      <c r="O3" s="5" t="s">
        <v>23</v>
      </c>
      <c r="Q3" s="2"/>
    </row>
    <row r="4" spans="1:27" ht="14.55" customHeight="1" x14ac:dyDescent="0.3">
      <c r="A4" s="19" t="s">
        <v>12</v>
      </c>
      <c r="B4" s="20"/>
      <c r="C4" s="6"/>
      <c r="D4" s="6"/>
      <c r="E4" s="6"/>
      <c r="F4" s="6"/>
      <c r="G4" s="6"/>
      <c r="H4" s="6"/>
      <c r="I4" s="6">
        <v>600</v>
      </c>
      <c r="J4" s="6"/>
      <c r="K4" s="6"/>
      <c r="L4" s="6"/>
      <c r="M4" s="6"/>
      <c r="N4" s="6"/>
      <c r="O4" s="6">
        <f>SUM(C4:N4)</f>
        <v>600</v>
      </c>
      <c r="Q4" s="7"/>
      <c r="R4" s="7"/>
      <c r="S4" s="7"/>
      <c r="T4" s="7"/>
      <c r="U4" s="7"/>
      <c r="V4" s="7"/>
      <c r="W4" s="7"/>
      <c r="X4" s="7"/>
      <c r="Y4" s="7"/>
      <c r="Z4" s="7"/>
      <c r="AA4" s="7"/>
    </row>
    <row r="5" spans="1:27" ht="14.55" customHeight="1" x14ac:dyDescent="0.3">
      <c r="A5" s="19" t="s">
        <v>13</v>
      </c>
      <c r="B5" s="20"/>
      <c r="C5" s="6"/>
      <c r="D5" s="6"/>
      <c r="E5" s="6"/>
      <c r="F5" s="6"/>
      <c r="G5" s="6"/>
      <c r="H5" s="6"/>
      <c r="I5" s="6"/>
      <c r="J5" s="6"/>
      <c r="K5" s="6"/>
      <c r="L5" s="6">
        <v>750</v>
      </c>
      <c r="M5" s="6"/>
      <c r="N5" s="6"/>
      <c r="O5" s="6">
        <f t="shared" ref="O5:O28" si="0">SUM(C5:N5)</f>
        <v>750</v>
      </c>
      <c r="Q5" s="7"/>
      <c r="R5" s="7"/>
      <c r="S5" s="7"/>
      <c r="T5" s="7"/>
      <c r="U5" s="7"/>
      <c r="V5" s="7"/>
      <c r="W5" s="7"/>
      <c r="X5" s="7"/>
      <c r="Y5" s="7"/>
      <c r="Z5" s="7"/>
      <c r="AA5" s="7"/>
    </row>
    <row r="6" spans="1:27" ht="14.55" customHeight="1" x14ac:dyDescent="0.3">
      <c r="A6" s="19" t="s">
        <v>27</v>
      </c>
      <c r="B6" s="20"/>
      <c r="C6" s="6"/>
      <c r="D6" s="49">
        <v>2306</v>
      </c>
      <c r="E6" s="6"/>
      <c r="F6" s="6"/>
      <c r="G6" s="6"/>
      <c r="H6" s="6"/>
      <c r="I6" s="6"/>
      <c r="J6" s="6"/>
      <c r="K6" s="6"/>
      <c r="L6" s="6"/>
      <c r="M6" s="6"/>
      <c r="N6" s="6"/>
      <c r="O6" s="6">
        <f t="shared" si="0"/>
        <v>2306</v>
      </c>
      <c r="Q6" s="7"/>
      <c r="R6" s="7"/>
      <c r="S6" s="7"/>
      <c r="T6" s="7"/>
      <c r="U6" s="7"/>
      <c r="V6" s="7"/>
      <c r="W6" s="7"/>
      <c r="X6" s="7"/>
      <c r="Y6" s="7"/>
      <c r="Z6" s="7"/>
      <c r="AA6" s="7"/>
    </row>
    <row r="7" spans="1:27" ht="14.55" customHeight="1" x14ac:dyDescent="0.3">
      <c r="A7" s="19" t="s">
        <v>54</v>
      </c>
      <c r="B7" s="20"/>
      <c r="C7" s="6"/>
      <c r="D7" s="6"/>
      <c r="E7" s="6"/>
      <c r="F7" s="6">
        <v>2000</v>
      </c>
      <c r="G7" s="6"/>
      <c r="H7" s="6"/>
      <c r="I7" s="6"/>
      <c r="J7" s="6"/>
      <c r="K7" s="6"/>
      <c r="L7" s="6"/>
      <c r="M7" s="6"/>
      <c r="N7" s="6"/>
      <c r="O7" s="6">
        <f t="shared" si="0"/>
        <v>2000</v>
      </c>
      <c r="Q7" s="7"/>
      <c r="R7" s="7"/>
      <c r="S7" s="7"/>
      <c r="T7" s="7"/>
      <c r="U7" s="7"/>
      <c r="V7" s="7"/>
      <c r="W7" s="7"/>
      <c r="X7" s="7"/>
      <c r="Y7" s="7"/>
      <c r="Z7" s="7"/>
      <c r="AA7" s="7"/>
    </row>
    <row r="8" spans="1:27" ht="14.55" customHeight="1" x14ac:dyDescent="0.3">
      <c r="A8" s="19" t="s">
        <v>53</v>
      </c>
      <c r="B8" s="20"/>
      <c r="C8" s="6"/>
      <c r="D8" s="6"/>
      <c r="E8" s="6"/>
      <c r="F8" s="6"/>
      <c r="G8" s="6"/>
      <c r="H8" s="6"/>
      <c r="I8" s="6"/>
      <c r="J8" s="6"/>
      <c r="K8" s="6"/>
      <c r="L8" s="6"/>
      <c r="M8" s="6"/>
      <c r="N8" s="6">
        <v>450</v>
      </c>
      <c r="O8" s="6">
        <f t="shared" si="0"/>
        <v>450</v>
      </c>
      <c r="Q8" s="7"/>
      <c r="R8" s="7"/>
      <c r="S8" s="7"/>
      <c r="T8" s="7"/>
      <c r="U8" s="7"/>
      <c r="V8" s="7"/>
      <c r="W8" s="7"/>
      <c r="X8" s="7"/>
      <c r="Y8" s="7"/>
      <c r="Z8" s="7"/>
      <c r="AA8" s="7"/>
    </row>
    <row r="9" spans="1:27" ht="14.55" customHeight="1" x14ac:dyDescent="0.3">
      <c r="A9" s="19" t="s">
        <v>61</v>
      </c>
      <c r="B9" s="20"/>
      <c r="C9" s="6"/>
      <c r="D9" s="6"/>
      <c r="E9" s="6"/>
      <c r="F9" s="6"/>
      <c r="G9" s="6"/>
      <c r="H9" s="6">
        <v>50</v>
      </c>
      <c r="I9" s="6"/>
      <c r="J9" s="6"/>
      <c r="K9" s="6">
        <v>50</v>
      </c>
      <c r="L9" s="6"/>
      <c r="M9" s="6"/>
      <c r="N9" s="6">
        <v>50</v>
      </c>
      <c r="O9" s="6">
        <f t="shared" si="0"/>
        <v>150</v>
      </c>
      <c r="Q9" s="7"/>
      <c r="R9" s="7"/>
      <c r="S9" s="7"/>
      <c r="T9" s="7"/>
      <c r="U9" s="7"/>
      <c r="V9" s="7"/>
      <c r="W9" s="7"/>
      <c r="X9" s="7"/>
      <c r="Y9" s="7"/>
      <c r="Z9" s="7"/>
      <c r="AA9" s="7"/>
    </row>
    <row r="10" spans="1:27" ht="14.55" customHeight="1" x14ac:dyDescent="0.3">
      <c r="A10" s="19" t="s">
        <v>59</v>
      </c>
      <c r="B10" s="20"/>
      <c r="C10" s="6"/>
      <c r="D10" s="6"/>
      <c r="E10" s="6"/>
      <c r="F10" s="6"/>
      <c r="G10" s="6"/>
      <c r="H10" s="6">
        <v>100</v>
      </c>
      <c r="I10" s="6"/>
      <c r="J10" s="6"/>
      <c r="K10" s="6">
        <v>100</v>
      </c>
      <c r="L10" s="6"/>
      <c r="M10" s="6"/>
      <c r="N10" s="6">
        <v>100</v>
      </c>
      <c r="O10" s="6">
        <f t="shared" si="0"/>
        <v>300</v>
      </c>
      <c r="Q10" s="7"/>
      <c r="R10" s="7"/>
      <c r="S10" s="7"/>
      <c r="T10" s="7"/>
      <c r="U10" s="7"/>
      <c r="V10" s="7"/>
      <c r="W10" s="7"/>
      <c r="X10" s="7"/>
      <c r="Y10" s="7"/>
      <c r="Z10" s="7"/>
      <c r="AA10" s="7"/>
    </row>
    <row r="11" spans="1:27" ht="14.55" customHeight="1" x14ac:dyDescent="0.3">
      <c r="A11" s="19" t="s">
        <v>85</v>
      </c>
      <c r="B11" s="20"/>
      <c r="C11" s="6"/>
      <c r="D11" s="6"/>
      <c r="E11" s="6"/>
      <c r="F11" s="6"/>
      <c r="G11" s="6"/>
      <c r="H11" s="6"/>
      <c r="I11" s="6"/>
      <c r="J11" s="6"/>
      <c r="K11" s="6"/>
      <c r="L11" s="6"/>
      <c r="M11" s="6"/>
      <c r="N11" s="6"/>
      <c r="O11" s="6">
        <f t="shared" si="0"/>
        <v>0</v>
      </c>
      <c r="Q11" s="7"/>
      <c r="R11" s="7"/>
      <c r="S11" s="7"/>
      <c r="T11" s="7"/>
      <c r="U11" s="7"/>
      <c r="V11" s="7"/>
      <c r="W11" s="7"/>
      <c r="X11" s="7"/>
      <c r="Y11" s="7"/>
      <c r="Z11" s="7"/>
      <c r="AA11" s="7"/>
    </row>
    <row r="12" spans="1:27" ht="14.55" customHeight="1" x14ac:dyDescent="0.3">
      <c r="A12" s="19" t="s">
        <v>86</v>
      </c>
      <c r="B12" s="20"/>
      <c r="C12" s="6"/>
      <c r="D12" s="6"/>
      <c r="E12" s="6"/>
      <c r="F12" s="6"/>
      <c r="G12" s="6"/>
      <c r="H12" s="6"/>
      <c r="I12" s="6"/>
      <c r="J12" s="6"/>
      <c r="K12" s="6"/>
      <c r="L12" s="6"/>
      <c r="M12" s="6"/>
      <c r="N12" s="6"/>
      <c r="O12" s="6">
        <f t="shared" si="0"/>
        <v>0</v>
      </c>
      <c r="Q12" s="7"/>
      <c r="R12" s="7"/>
      <c r="S12" s="7"/>
      <c r="T12" s="7"/>
      <c r="U12" s="7"/>
      <c r="V12" s="7"/>
      <c r="W12" s="7"/>
      <c r="X12" s="7"/>
      <c r="Y12" s="7"/>
      <c r="Z12" s="7"/>
      <c r="AA12" s="7"/>
    </row>
    <row r="13" spans="1:27" ht="14.55" customHeight="1" x14ac:dyDescent="0.3">
      <c r="A13" s="19" t="s">
        <v>87</v>
      </c>
      <c r="B13" s="20"/>
      <c r="C13" s="6"/>
      <c r="D13" s="6"/>
      <c r="E13" s="6"/>
      <c r="F13" s="6"/>
      <c r="G13" s="6"/>
      <c r="H13" s="6"/>
      <c r="I13" s="6"/>
      <c r="J13" s="6"/>
      <c r="K13" s="6"/>
      <c r="L13" s="6"/>
      <c r="M13" s="6"/>
      <c r="N13" s="6"/>
      <c r="O13" s="6">
        <f t="shared" si="0"/>
        <v>0</v>
      </c>
      <c r="Q13" s="7"/>
      <c r="R13" s="7"/>
      <c r="S13" s="7"/>
      <c r="T13" s="7"/>
      <c r="U13" s="7"/>
      <c r="V13" s="7"/>
      <c r="W13" s="7"/>
      <c r="X13" s="7"/>
      <c r="Y13" s="7"/>
      <c r="Z13" s="7"/>
      <c r="AA13" s="7"/>
    </row>
    <row r="14" spans="1:27" ht="14.55" customHeight="1" x14ac:dyDescent="0.3">
      <c r="A14" s="19" t="s">
        <v>71</v>
      </c>
      <c r="B14" s="20"/>
      <c r="C14" s="6"/>
      <c r="D14" s="6"/>
      <c r="E14" s="6"/>
      <c r="F14" s="6"/>
      <c r="G14" s="6"/>
      <c r="H14" s="6"/>
      <c r="I14" s="6"/>
      <c r="J14" s="6"/>
      <c r="K14" s="6"/>
      <c r="L14" s="6"/>
      <c r="M14" s="6"/>
      <c r="N14" s="6"/>
      <c r="O14" s="6">
        <f t="shared" si="0"/>
        <v>0</v>
      </c>
      <c r="Q14" s="7"/>
      <c r="R14" s="7"/>
      <c r="S14" s="7"/>
      <c r="T14" s="7"/>
      <c r="U14" s="7"/>
      <c r="V14" s="7"/>
      <c r="W14" s="7"/>
      <c r="X14" s="7"/>
      <c r="Y14" s="7"/>
      <c r="Z14" s="7"/>
      <c r="AA14" s="7"/>
    </row>
    <row r="15" spans="1:27" ht="14.55" customHeight="1" x14ac:dyDescent="0.3">
      <c r="A15" s="19" t="s">
        <v>60</v>
      </c>
      <c r="B15" s="20"/>
      <c r="C15" s="6"/>
      <c r="D15" s="6"/>
      <c r="E15" s="6"/>
      <c r="F15" s="6"/>
      <c r="G15" s="6"/>
      <c r="H15" s="6"/>
      <c r="I15" s="6"/>
      <c r="J15" s="6"/>
      <c r="K15" s="6"/>
      <c r="L15" s="6"/>
      <c r="M15" s="6"/>
      <c r="N15" s="6"/>
      <c r="O15" s="6">
        <f t="shared" si="0"/>
        <v>0</v>
      </c>
      <c r="Q15" s="7"/>
      <c r="R15" s="7"/>
      <c r="S15" s="7"/>
      <c r="T15" s="7"/>
      <c r="U15" s="7"/>
      <c r="V15" s="7"/>
      <c r="W15" s="7"/>
      <c r="X15" s="7"/>
      <c r="Y15" s="7"/>
      <c r="Z15" s="7"/>
      <c r="AA15" s="7"/>
    </row>
    <row r="16" spans="1:27" ht="14.55" customHeight="1" thickBot="1" x14ac:dyDescent="0.35">
      <c r="A16" s="48" t="s">
        <v>8</v>
      </c>
      <c r="B16" s="31" t="s">
        <v>36</v>
      </c>
      <c r="C16" s="50">
        <f>SUM(C4:C15)</f>
        <v>0</v>
      </c>
      <c r="D16" s="50">
        <f t="shared" ref="D16:N16" si="1">SUM(D4:D15)</f>
        <v>2306</v>
      </c>
      <c r="E16" s="50">
        <f t="shared" si="1"/>
        <v>0</v>
      </c>
      <c r="F16" s="50">
        <f t="shared" si="1"/>
        <v>2000</v>
      </c>
      <c r="G16" s="50">
        <f t="shared" si="1"/>
        <v>0</v>
      </c>
      <c r="H16" s="89">
        <f t="shared" si="1"/>
        <v>150</v>
      </c>
      <c r="I16" s="50">
        <f t="shared" si="1"/>
        <v>600</v>
      </c>
      <c r="J16" s="50">
        <f t="shared" si="1"/>
        <v>0</v>
      </c>
      <c r="K16" s="50">
        <f t="shared" si="1"/>
        <v>150</v>
      </c>
      <c r="L16" s="50">
        <f t="shared" si="1"/>
        <v>750</v>
      </c>
      <c r="M16" s="50">
        <f t="shared" si="1"/>
        <v>0</v>
      </c>
      <c r="N16" s="50">
        <f t="shared" si="1"/>
        <v>600</v>
      </c>
      <c r="O16" s="51">
        <f>SUM(O4:O15)</f>
        <v>6556</v>
      </c>
      <c r="Q16" s="7"/>
      <c r="R16" s="7"/>
      <c r="S16" s="7"/>
      <c r="T16" s="7"/>
      <c r="U16" s="7"/>
      <c r="V16" s="7"/>
      <c r="W16" s="7"/>
      <c r="X16" s="7"/>
      <c r="Y16" s="7"/>
      <c r="Z16" s="7"/>
      <c r="AA16" s="7"/>
    </row>
    <row r="17" spans="1:29" ht="14.55" customHeight="1" x14ac:dyDescent="0.3">
      <c r="A17" s="6" t="str">
        <f>A4</f>
        <v>Curry Night</v>
      </c>
      <c r="B17" s="30">
        <v>0.45</v>
      </c>
      <c r="C17" s="49">
        <f t="shared" ref="C17:N17" si="2">C4*$B17</f>
        <v>0</v>
      </c>
      <c r="D17" s="49">
        <f t="shared" si="2"/>
        <v>0</v>
      </c>
      <c r="E17" s="49">
        <f t="shared" si="2"/>
        <v>0</v>
      </c>
      <c r="F17" s="49">
        <f t="shared" si="2"/>
        <v>0</v>
      </c>
      <c r="G17" s="49">
        <f t="shared" si="2"/>
        <v>0</v>
      </c>
      <c r="H17" s="49">
        <f t="shared" si="2"/>
        <v>0</v>
      </c>
      <c r="I17" s="49">
        <f t="shared" si="2"/>
        <v>270</v>
      </c>
      <c r="J17" s="49">
        <f t="shared" si="2"/>
        <v>0</v>
      </c>
      <c r="K17" s="49">
        <f t="shared" si="2"/>
        <v>0</v>
      </c>
      <c r="L17" s="49">
        <f t="shared" si="2"/>
        <v>0</v>
      </c>
      <c r="M17" s="49">
        <f t="shared" si="2"/>
        <v>0</v>
      </c>
      <c r="N17" s="49">
        <f t="shared" si="2"/>
        <v>0</v>
      </c>
      <c r="O17" s="49">
        <f t="shared" si="0"/>
        <v>270</v>
      </c>
      <c r="R17" s="7"/>
      <c r="S17" s="7"/>
      <c r="T17" s="7"/>
      <c r="U17" s="7"/>
      <c r="V17" s="7"/>
      <c r="W17" s="7"/>
      <c r="X17" s="7"/>
      <c r="Y17" s="7"/>
      <c r="Z17" s="7"/>
      <c r="AA17" s="7"/>
      <c r="AB17" s="7"/>
      <c r="AC17" s="7"/>
    </row>
    <row r="18" spans="1:29" ht="14.55" customHeight="1" x14ac:dyDescent="0.3">
      <c r="A18" s="6" t="str">
        <f t="shared" ref="A18:A28" si="3">A5</f>
        <v>Quiz Night</v>
      </c>
      <c r="B18" s="21">
        <v>0.25</v>
      </c>
      <c r="C18" s="49">
        <f t="shared" ref="C18:N18" si="4">C5*$B18</f>
        <v>0</v>
      </c>
      <c r="D18" s="49">
        <f t="shared" si="4"/>
        <v>0</v>
      </c>
      <c r="E18" s="49">
        <f t="shared" si="4"/>
        <v>0</v>
      </c>
      <c r="F18" s="49">
        <f t="shared" si="4"/>
        <v>0</v>
      </c>
      <c r="G18" s="49">
        <f t="shared" si="4"/>
        <v>0</v>
      </c>
      <c r="H18" s="49">
        <f t="shared" si="4"/>
        <v>0</v>
      </c>
      <c r="I18" s="49">
        <f t="shared" si="4"/>
        <v>0</v>
      </c>
      <c r="J18" s="49">
        <f t="shared" si="4"/>
        <v>0</v>
      </c>
      <c r="K18" s="49">
        <f t="shared" si="4"/>
        <v>0</v>
      </c>
      <c r="L18" s="49">
        <f t="shared" si="4"/>
        <v>187.5</v>
      </c>
      <c r="M18" s="49">
        <f t="shared" si="4"/>
        <v>0</v>
      </c>
      <c r="N18" s="49">
        <f t="shared" si="4"/>
        <v>0</v>
      </c>
      <c r="O18" s="49">
        <f t="shared" si="0"/>
        <v>187.5</v>
      </c>
      <c r="R18" s="7"/>
      <c r="S18" s="7"/>
      <c r="T18" s="7"/>
      <c r="U18" s="7"/>
      <c r="V18" s="7"/>
      <c r="W18" s="7"/>
      <c r="X18" s="7"/>
      <c r="Y18" s="7"/>
      <c r="Z18" s="7"/>
      <c r="AA18" s="7"/>
      <c r="AB18" s="7"/>
      <c r="AC18" s="7"/>
    </row>
    <row r="19" spans="1:29" ht="14.55" customHeight="1" x14ac:dyDescent="0.3">
      <c r="A19" s="6" t="str">
        <f t="shared" si="3"/>
        <v>NGS Open Gardens</v>
      </c>
      <c r="B19" s="21">
        <v>0.35</v>
      </c>
      <c r="C19" s="49">
        <f t="shared" ref="C19:N19" si="5">C6*$B19</f>
        <v>0</v>
      </c>
      <c r="D19" s="49">
        <f t="shared" si="5"/>
        <v>807.09999999999991</v>
      </c>
      <c r="E19" s="49">
        <f t="shared" si="5"/>
        <v>0</v>
      </c>
      <c r="F19" s="49">
        <f t="shared" si="5"/>
        <v>0</v>
      </c>
      <c r="G19" s="49">
        <f t="shared" si="5"/>
        <v>0</v>
      </c>
      <c r="H19" s="49">
        <f t="shared" si="5"/>
        <v>0</v>
      </c>
      <c r="I19" s="49">
        <f t="shared" si="5"/>
        <v>0</v>
      </c>
      <c r="J19" s="49">
        <f t="shared" si="5"/>
        <v>0</v>
      </c>
      <c r="K19" s="49">
        <f t="shared" si="5"/>
        <v>0</v>
      </c>
      <c r="L19" s="49">
        <f t="shared" si="5"/>
        <v>0</v>
      </c>
      <c r="M19" s="49">
        <f t="shared" si="5"/>
        <v>0</v>
      </c>
      <c r="N19" s="49">
        <f t="shared" si="5"/>
        <v>0</v>
      </c>
      <c r="O19" s="49">
        <f t="shared" si="0"/>
        <v>807.09999999999991</v>
      </c>
    </row>
    <row r="20" spans="1:29" ht="14.55" customHeight="1" x14ac:dyDescent="0.3">
      <c r="A20" s="6" t="str">
        <f t="shared" si="3"/>
        <v>Village Open Day</v>
      </c>
      <c r="B20" s="21">
        <v>0.65</v>
      </c>
      <c r="C20" s="49">
        <f t="shared" ref="C20:N20" si="6">C7*$B20</f>
        <v>0</v>
      </c>
      <c r="D20" s="49">
        <f t="shared" si="6"/>
        <v>0</v>
      </c>
      <c r="E20" s="49">
        <f t="shared" si="6"/>
        <v>0</v>
      </c>
      <c r="F20" s="49">
        <f t="shared" si="6"/>
        <v>1300</v>
      </c>
      <c r="G20" s="49">
        <f t="shared" si="6"/>
        <v>0</v>
      </c>
      <c r="H20" s="49">
        <f t="shared" si="6"/>
        <v>0</v>
      </c>
      <c r="I20" s="49">
        <f t="shared" si="6"/>
        <v>0</v>
      </c>
      <c r="J20" s="49">
        <f t="shared" si="6"/>
        <v>0</v>
      </c>
      <c r="K20" s="49">
        <f t="shared" si="6"/>
        <v>0</v>
      </c>
      <c r="L20" s="49">
        <f t="shared" si="6"/>
        <v>0</v>
      </c>
      <c r="M20" s="49">
        <f t="shared" si="6"/>
        <v>0</v>
      </c>
      <c r="N20" s="49">
        <f t="shared" si="6"/>
        <v>0</v>
      </c>
      <c r="O20" s="49">
        <f t="shared" si="0"/>
        <v>1300</v>
      </c>
    </row>
    <row r="21" spans="1:29" ht="14.55" customHeight="1" x14ac:dyDescent="0.3">
      <c r="A21" s="6" t="str">
        <f t="shared" si="3"/>
        <v>Village Beakfast</v>
      </c>
      <c r="B21" s="21">
        <v>0.6</v>
      </c>
      <c r="C21" s="49">
        <f t="shared" ref="C21:N21" si="7">C8*$B21</f>
        <v>0</v>
      </c>
      <c r="D21" s="49">
        <f t="shared" si="7"/>
        <v>0</v>
      </c>
      <c r="E21" s="49">
        <f t="shared" si="7"/>
        <v>0</v>
      </c>
      <c r="F21" s="49">
        <f t="shared" si="7"/>
        <v>0</v>
      </c>
      <c r="G21" s="49">
        <f t="shared" si="7"/>
        <v>0</v>
      </c>
      <c r="H21" s="49">
        <f t="shared" si="7"/>
        <v>0</v>
      </c>
      <c r="I21" s="49">
        <f t="shared" si="7"/>
        <v>0</v>
      </c>
      <c r="J21" s="49">
        <f t="shared" si="7"/>
        <v>0</v>
      </c>
      <c r="K21" s="49">
        <f t="shared" si="7"/>
        <v>0</v>
      </c>
      <c r="L21" s="49">
        <f t="shared" si="7"/>
        <v>0</v>
      </c>
      <c r="M21" s="49">
        <f t="shared" si="7"/>
        <v>0</v>
      </c>
      <c r="N21" s="49">
        <f t="shared" si="7"/>
        <v>270</v>
      </c>
      <c r="O21" s="49">
        <f t="shared" si="0"/>
        <v>270</v>
      </c>
    </row>
    <row r="22" spans="1:29" ht="14.55" customHeight="1" x14ac:dyDescent="0.3">
      <c r="A22" s="6" t="str">
        <f t="shared" si="3"/>
        <v>Coffee &amp; Chat</v>
      </c>
      <c r="B22" s="21">
        <v>0.75</v>
      </c>
      <c r="C22" s="49">
        <f t="shared" ref="C22:N22" si="8">C9*$B22</f>
        <v>0</v>
      </c>
      <c r="D22" s="49">
        <f t="shared" si="8"/>
        <v>0</v>
      </c>
      <c r="E22" s="49">
        <f t="shared" si="8"/>
        <v>0</v>
      </c>
      <c r="F22" s="49">
        <f t="shared" si="8"/>
        <v>0</v>
      </c>
      <c r="G22" s="49">
        <f t="shared" si="8"/>
        <v>0</v>
      </c>
      <c r="H22" s="49">
        <f t="shared" si="8"/>
        <v>37.5</v>
      </c>
      <c r="I22" s="49">
        <f t="shared" si="8"/>
        <v>0</v>
      </c>
      <c r="J22" s="49">
        <f t="shared" si="8"/>
        <v>0</v>
      </c>
      <c r="K22" s="49">
        <f t="shared" si="8"/>
        <v>37.5</v>
      </c>
      <c r="L22" s="49">
        <f t="shared" si="8"/>
        <v>0</v>
      </c>
      <c r="M22" s="49">
        <f t="shared" si="8"/>
        <v>0</v>
      </c>
      <c r="N22" s="49">
        <f t="shared" si="8"/>
        <v>37.5</v>
      </c>
      <c r="O22" s="49">
        <f>SUM(C22:N22)</f>
        <v>112.5</v>
      </c>
    </row>
    <row r="23" spans="1:29" ht="14.55" customHeight="1" x14ac:dyDescent="0.3">
      <c r="A23" s="6" t="str">
        <f t="shared" si="3"/>
        <v>Seniors Lunch</v>
      </c>
      <c r="B23" s="21">
        <v>0.6</v>
      </c>
      <c r="C23" s="49">
        <f>C10*$B23</f>
        <v>0</v>
      </c>
      <c r="D23" s="49">
        <f t="shared" ref="D23:N23" si="9">D10*$B23</f>
        <v>0</v>
      </c>
      <c r="E23" s="49"/>
      <c r="F23" s="49">
        <f t="shared" si="9"/>
        <v>0</v>
      </c>
      <c r="G23" s="49">
        <f t="shared" si="9"/>
        <v>0</v>
      </c>
      <c r="H23" s="49">
        <f t="shared" si="9"/>
        <v>60</v>
      </c>
      <c r="I23" s="49">
        <f t="shared" si="9"/>
        <v>0</v>
      </c>
      <c r="J23" s="49">
        <f t="shared" si="9"/>
        <v>0</v>
      </c>
      <c r="K23" s="49">
        <f t="shared" si="9"/>
        <v>60</v>
      </c>
      <c r="L23" s="49">
        <f t="shared" si="9"/>
        <v>0</v>
      </c>
      <c r="M23" s="49">
        <f t="shared" si="9"/>
        <v>0</v>
      </c>
      <c r="N23" s="49">
        <f t="shared" si="9"/>
        <v>60</v>
      </c>
      <c r="O23" s="49">
        <f t="shared" si="0"/>
        <v>180</v>
      </c>
    </row>
    <row r="24" spans="1:29" ht="14.55" customHeight="1" x14ac:dyDescent="0.3">
      <c r="A24" s="6" t="str">
        <f t="shared" si="3"/>
        <v>Movie Night</v>
      </c>
      <c r="B24" s="21">
        <v>0.6</v>
      </c>
      <c r="C24" s="49"/>
      <c r="D24" s="49"/>
      <c r="E24" s="49"/>
      <c r="F24" s="49"/>
      <c r="G24" s="49"/>
      <c r="H24" s="49"/>
      <c r="I24" s="49"/>
      <c r="J24" s="49"/>
      <c r="K24" s="49"/>
      <c r="L24" s="49"/>
      <c r="M24" s="49"/>
      <c r="N24" s="49"/>
      <c r="O24" s="49">
        <f t="shared" si="0"/>
        <v>0</v>
      </c>
    </row>
    <row r="25" spans="1:29" ht="14.55" customHeight="1" x14ac:dyDescent="0.3">
      <c r="A25" s="6" t="str">
        <f t="shared" si="3"/>
        <v>Childrens Matinee</v>
      </c>
      <c r="B25" s="21">
        <v>0.9</v>
      </c>
      <c r="C25" s="49"/>
      <c r="D25" s="49"/>
      <c r="E25" s="49"/>
      <c r="F25" s="49"/>
      <c r="G25" s="49"/>
      <c r="H25" s="49"/>
      <c r="I25" s="49"/>
      <c r="J25" s="49"/>
      <c r="K25" s="49"/>
      <c r="L25" s="49"/>
      <c r="M25" s="49"/>
      <c r="N25" s="49"/>
      <c r="O25" s="49">
        <f t="shared" si="0"/>
        <v>0</v>
      </c>
    </row>
    <row r="26" spans="1:29" ht="14.55" customHeight="1" x14ac:dyDescent="0.3">
      <c r="A26" s="6" t="str">
        <f t="shared" si="3"/>
        <v>Live Music</v>
      </c>
      <c r="B26" s="21">
        <v>0.75</v>
      </c>
      <c r="C26" s="49">
        <f t="shared" ref="C26:N26" si="10">C11*$B26</f>
        <v>0</v>
      </c>
      <c r="D26" s="49">
        <f t="shared" si="10"/>
        <v>0</v>
      </c>
      <c r="E26" s="49">
        <f t="shared" si="10"/>
        <v>0</v>
      </c>
      <c r="F26" s="49">
        <f t="shared" si="10"/>
        <v>0</v>
      </c>
      <c r="G26" s="49">
        <f t="shared" si="10"/>
        <v>0</v>
      </c>
      <c r="H26" s="49">
        <f t="shared" si="10"/>
        <v>0</v>
      </c>
      <c r="I26" s="49">
        <f t="shared" si="10"/>
        <v>0</v>
      </c>
      <c r="J26" s="49">
        <f t="shared" si="10"/>
        <v>0</v>
      </c>
      <c r="K26" s="49">
        <f t="shared" si="10"/>
        <v>0</v>
      </c>
      <c r="L26" s="49">
        <f t="shared" si="10"/>
        <v>0</v>
      </c>
      <c r="M26" s="49">
        <f t="shared" si="10"/>
        <v>0</v>
      </c>
      <c r="N26" s="49">
        <f t="shared" si="10"/>
        <v>0</v>
      </c>
      <c r="O26" s="49">
        <f t="shared" si="0"/>
        <v>0</v>
      </c>
    </row>
    <row r="27" spans="1:29" ht="14.55" customHeight="1" x14ac:dyDescent="0.3">
      <c r="A27" s="6" t="str">
        <f t="shared" si="3"/>
        <v>Book Sale</v>
      </c>
      <c r="B27" s="21">
        <v>0</v>
      </c>
      <c r="C27" s="49">
        <f t="shared" ref="C27:N27" si="11">C14*$B27</f>
        <v>0</v>
      </c>
      <c r="D27" s="49">
        <f t="shared" si="11"/>
        <v>0</v>
      </c>
      <c r="E27" s="49">
        <f t="shared" si="11"/>
        <v>0</v>
      </c>
      <c r="F27" s="49">
        <f t="shared" si="11"/>
        <v>0</v>
      </c>
      <c r="G27" s="49">
        <f t="shared" si="11"/>
        <v>0</v>
      </c>
      <c r="H27" s="49">
        <f t="shared" si="11"/>
        <v>0</v>
      </c>
      <c r="I27" s="49">
        <f t="shared" si="11"/>
        <v>0</v>
      </c>
      <c r="J27" s="49">
        <f t="shared" si="11"/>
        <v>0</v>
      </c>
      <c r="K27" s="49">
        <f t="shared" si="11"/>
        <v>0</v>
      </c>
      <c r="L27" s="49">
        <f t="shared" si="11"/>
        <v>0</v>
      </c>
      <c r="M27" s="49">
        <f t="shared" si="11"/>
        <v>0</v>
      </c>
      <c r="N27" s="49">
        <f t="shared" si="11"/>
        <v>0</v>
      </c>
      <c r="O27" s="49">
        <f t="shared" si="0"/>
        <v>0</v>
      </c>
    </row>
    <row r="28" spans="1:29" ht="14.55" customHeight="1" x14ac:dyDescent="0.3">
      <c r="A28" s="6" t="str">
        <f t="shared" si="3"/>
        <v>Theme Night</v>
      </c>
      <c r="B28" s="21">
        <v>0.45</v>
      </c>
      <c r="C28" s="49">
        <f t="shared" ref="C28:N28" si="12">C15*$B28</f>
        <v>0</v>
      </c>
      <c r="D28" s="49">
        <f t="shared" si="12"/>
        <v>0</v>
      </c>
      <c r="E28" s="49">
        <f t="shared" si="12"/>
        <v>0</v>
      </c>
      <c r="F28" s="49">
        <f t="shared" si="12"/>
        <v>0</v>
      </c>
      <c r="G28" s="49">
        <f t="shared" si="12"/>
        <v>0</v>
      </c>
      <c r="H28" s="49">
        <f t="shared" si="12"/>
        <v>0</v>
      </c>
      <c r="I28" s="49">
        <f t="shared" si="12"/>
        <v>0</v>
      </c>
      <c r="J28" s="49">
        <f t="shared" si="12"/>
        <v>0</v>
      </c>
      <c r="K28" s="49">
        <f t="shared" si="12"/>
        <v>0</v>
      </c>
      <c r="L28" s="49">
        <f t="shared" si="12"/>
        <v>0</v>
      </c>
      <c r="M28" s="49">
        <f t="shared" si="12"/>
        <v>0</v>
      </c>
      <c r="N28" s="49">
        <f t="shared" si="12"/>
        <v>0</v>
      </c>
      <c r="O28" s="49">
        <f t="shared" si="0"/>
        <v>0</v>
      </c>
    </row>
    <row r="29" spans="1:29" ht="14.55" customHeight="1" thickBot="1" x14ac:dyDescent="0.35">
      <c r="A29" s="16" t="s">
        <v>37</v>
      </c>
      <c r="B29" s="17"/>
      <c r="C29" s="50">
        <f t="shared" ref="C29:N29" si="13">SUM(C17:C28)</f>
        <v>0</v>
      </c>
      <c r="D29" s="50">
        <f t="shared" si="13"/>
        <v>807.09999999999991</v>
      </c>
      <c r="E29" s="50">
        <f t="shared" si="13"/>
        <v>0</v>
      </c>
      <c r="F29" s="50">
        <f t="shared" si="13"/>
        <v>1300</v>
      </c>
      <c r="G29" s="50">
        <f t="shared" si="13"/>
        <v>0</v>
      </c>
      <c r="H29" s="50">
        <f t="shared" si="13"/>
        <v>97.5</v>
      </c>
      <c r="I29" s="50">
        <f t="shared" si="13"/>
        <v>270</v>
      </c>
      <c r="J29" s="50">
        <f t="shared" si="13"/>
        <v>0</v>
      </c>
      <c r="K29" s="50">
        <f t="shared" si="13"/>
        <v>97.5</v>
      </c>
      <c r="L29" s="50">
        <f t="shared" si="13"/>
        <v>187.5</v>
      </c>
      <c r="M29" s="50">
        <f t="shared" si="13"/>
        <v>0</v>
      </c>
      <c r="N29" s="50">
        <f t="shared" si="13"/>
        <v>367.5</v>
      </c>
      <c r="O29" s="69">
        <f>SUM(O17:O28)</f>
        <v>3127.1</v>
      </c>
      <c r="P29" s="29"/>
    </row>
    <row r="30" spans="1:29" ht="14.55" customHeight="1" x14ac:dyDescent="0.3"/>
    <row r="31" spans="1:29" ht="14.55" customHeight="1" x14ac:dyDescent="0.3">
      <c r="A31" s="33" t="s">
        <v>5</v>
      </c>
      <c r="B31" s="32"/>
      <c r="C31" s="4">
        <v>45748</v>
      </c>
      <c r="D31" s="4">
        <v>45778</v>
      </c>
      <c r="E31" s="4">
        <v>45809</v>
      </c>
      <c r="F31" s="4">
        <v>45839</v>
      </c>
      <c r="G31" s="4">
        <v>45870</v>
      </c>
      <c r="H31" s="4">
        <v>45901</v>
      </c>
      <c r="I31" s="4">
        <v>45931</v>
      </c>
      <c r="J31" s="4">
        <v>45962</v>
      </c>
      <c r="K31" s="4">
        <v>45992</v>
      </c>
      <c r="L31" s="4">
        <v>46023</v>
      </c>
      <c r="M31" s="4">
        <v>46054</v>
      </c>
      <c r="N31" s="4">
        <v>46082</v>
      </c>
      <c r="O31" s="5" t="s">
        <v>23</v>
      </c>
    </row>
    <row r="32" spans="1:29" ht="14.55" customHeight="1" x14ac:dyDescent="0.3">
      <c r="A32" s="19" t="str">
        <f>A4</f>
        <v>Curry Night</v>
      </c>
      <c r="B32" s="20"/>
      <c r="C32" s="24"/>
      <c r="D32" s="24"/>
      <c r="E32" s="24"/>
      <c r="F32" s="24"/>
      <c r="G32" s="6"/>
      <c r="H32" s="6"/>
      <c r="I32" s="6">
        <v>600</v>
      </c>
      <c r="J32" s="6"/>
      <c r="K32" s="6"/>
      <c r="L32" s="6"/>
      <c r="M32" s="6"/>
      <c r="N32" s="6"/>
      <c r="O32" s="6">
        <f>SUM(C32:N32)</f>
        <v>600</v>
      </c>
      <c r="R32" s="7"/>
      <c r="S32" s="7"/>
      <c r="T32" s="7"/>
      <c r="U32" s="7"/>
      <c r="V32" s="7"/>
      <c r="W32" s="7"/>
      <c r="X32" s="7"/>
      <c r="Y32" s="7"/>
      <c r="Z32" s="7"/>
      <c r="AA32" s="7"/>
      <c r="AB32" s="7"/>
      <c r="AC32" s="7"/>
    </row>
    <row r="33" spans="1:29" ht="14.55" customHeight="1" x14ac:dyDescent="0.3">
      <c r="A33" s="19" t="str">
        <f>A5</f>
        <v>Quiz Night</v>
      </c>
      <c r="B33" s="20"/>
      <c r="C33" s="24"/>
      <c r="D33" s="24"/>
      <c r="E33" s="24"/>
      <c r="F33" s="24"/>
      <c r="G33" s="6"/>
      <c r="H33" s="6"/>
      <c r="I33" s="6"/>
      <c r="J33" s="6"/>
      <c r="K33" s="6"/>
      <c r="L33" s="49">
        <v>750</v>
      </c>
      <c r="M33" s="6"/>
      <c r="N33" s="6"/>
      <c r="O33" s="49">
        <f t="shared" ref="O33:O43" si="14">SUM(C33:N33)</f>
        <v>750</v>
      </c>
      <c r="R33" s="7"/>
      <c r="S33" s="7"/>
      <c r="T33" s="7"/>
      <c r="U33" s="7"/>
      <c r="V33" s="7"/>
      <c r="W33" s="7"/>
      <c r="X33" s="7"/>
      <c r="Y33" s="7"/>
      <c r="Z33" s="7"/>
      <c r="AA33" s="7"/>
      <c r="AB33" s="7"/>
      <c r="AC33" s="7"/>
    </row>
    <row r="34" spans="1:29" ht="14.55" customHeight="1" x14ac:dyDescent="0.3">
      <c r="A34" s="19" t="str">
        <f t="shared" ref="A34:A43" si="15">A6</f>
        <v>NGS Open Gardens</v>
      </c>
      <c r="B34" s="20"/>
      <c r="C34" s="24"/>
      <c r="D34" s="67">
        <v>1000</v>
      </c>
      <c r="E34" s="24"/>
      <c r="F34" s="24"/>
      <c r="G34" s="6"/>
      <c r="H34" s="6"/>
      <c r="I34" s="6"/>
      <c r="J34" s="6"/>
      <c r="K34" s="6"/>
      <c r="L34" s="6"/>
      <c r="M34" s="6"/>
      <c r="N34" s="6"/>
      <c r="O34" s="49">
        <f t="shared" si="14"/>
        <v>1000</v>
      </c>
      <c r="R34" s="7"/>
      <c r="S34" s="7"/>
      <c r="T34" s="7"/>
      <c r="U34" s="7"/>
      <c r="V34" s="7"/>
      <c r="W34" s="7"/>
      <c r="X34" s="7"/>
      <c r="Y34" s="7"/>
      <c r="Z34" s="7"/>
      <c r="AA34" s="7"/>
      <c r="AB34" s="7"/>
      <c r="AC34" s="7"/>
    </row>
    <row r="35" spans="1:29" ht="14.55" customHeight="1" x14ac:dyDescent="0.3">
      <c r="A35" s="19" t="str">
        <f t="shared" si="15"/>
        <v>Village Open Day</v>
      </c>
      <c r="B35" s="20"/>
      <c r="C35" s="24"/>
      <c r="D35" s="24"/>
      <c r="E35" s="24"/>
      <c r="F35" s="67">
        <v>2000</v>
      </c>
      <c r="G35" s="6"/>
      <c r="H35" s="6"/>
      <c r="I35" s="6"/>
      <c r="J35" s="6"/>
      <c r="K35" s="6"/>
      <c r="L35" s="6"/>
      <c r="M35" s="6"/>
      <c r="N35" s="6"/>
      <c r="O35" s="49">
        <f t="shared" si="14"/>
        <v>2000</v>
      </c>
      <c r="R35" s="7"/>
      <c r="S35" s="7"/>
      <c r="T35" s="7"/>
      <c r="U35" s="7"/>
      <c r="V35" s="7"/>
      <c r="W35" s="7"/>
      <c r="X35" s="7"/>
      <c r="Y35" s="7"/>
      <c r="Z35" s="7"/>
      <c r="AA35" s="7"/>
      <c r="AB35" s="7"/>
      <c r="AC35" s="7"/>
    </row>
    <row r="36" spans="1:29" ht="14.55" customHeight="1" x14ac:dyDescent="0.3">
      <c r="A36" s="19" t="str">
        <f t="shared" si="15"/>
        <v>Village Beakfast</v>
      </c>
      <c r="B36" s="20"/>
      <c r="C36" s="24"/>
      <c r="D36" s="24"/>
      <c r="E36" s="24"/>
      <c r="F36" s="24"/>
      <c r="G36" s="6"/>
      <c r="H36" s="6"/>
      <c r="I36" s="6"/>
      <c r="J36" s="6"/>
      <c r="K36" s="6"/>
      <c r="L36" s="6"/>
      <c r="M36" s="6"/>
      <c r="N36" s="49">
        <v>450</v>
      </c>
      <c r="O36" s="49">
        <f t="shared" si="14"/>
        <v>450</v>
      </c>
      <c r="R36" s="7"/>
      <c r="S36" s="7"/>
      <c r="T36" s="7"/>
      <c r="U36" s="7"/>
      <c r="V36" s="7"/>
      <c r="W36" s="7"/>
      <c r="X36" s="7"/>
      <c r="Y36" s="7"/>
      <c r="Z36" s="7"/>
      <c r="AA36" s="7"/>
      <c r="AB36" s="7"/>
      <c r="AC36" s="7"/>
    </row>
    <row r="37" spans="1:29" ht="14.55" customHeight="1" x14ac:dyDescent="0.3">
      <c r="A37" s="19" t="str">
        <f t="shared" si="15"/>
        <v>Coffee &amp; Chat</v>
      </c>
      <c r="B37" s="20"/>
      <c r="C37" s="24"/>
      <c r="D37" s="55"/>
      <c r="E37" s="24"/>
      <c r="F37" s="24"/>
      <c r="G37" s="6"/>
      <c r="H37" s="49">
        <v>50</v>
      </c>
      <c r="I37" s="6"/>
      <c r="J37" s="6"/>
      <c r="K37" s="49">
        <v>50</v>
      </c>
      <c r="L37" s="6"/>
      <c r="M37" s="6"/>
      <c r="N37" s="49">
        <v>50</v>
      </c>
      <c r="O37" s="49">
        <f>SUM(C37:N37)</f>
        <v>150</v>
      </c>
      <c r="R37" s="7"/>
      <c r="S37" s="7"/>
      <c r="T37" s="7"/>
      <c r="U37" s="7"/>
      <c r="V37" s="7"/>
      <c r="W37" s="7"/>
      <c r="X37" s="7"/>
      <c r="Y37" s="7"/>
      <c r="Z37" s="7"/>
      <c r="AA37" s="7"/>
      <c r="AB37" s="7"/>
      <c r="AC37" s="7"/>
    </row>
    <row r="38" spans="1:29" ht="14.55" customHeight="1" x14ac:dyDescent="0.3">
      <c r="A38" s="19" t="str">
        <f t="shared" si="15"/>
        <v>Seniors Lunch</v>
      </c>
      <c r="B38" s="20"/>
      <c r="C38" s="24"/>
      <c r="D38" s="24"/>
      <c r="E38" s="24"/>
      <c r="F38" s="24"/>
      <c r="G38" s="6"/>
      <c r="H38" s="49">
        <v>100</v>
      </c>
      <c r="I38" s="6"/>
      <c r="J38" s="6"/>
      <c r="K38" s="49">
        <v>100</v>
      </c>
      <c r="L38" s="6"/>
      <c r="M38" s="6"/>
      <c r="N38" s="49">
        <v>100</v>
      </c>
      <c r="O38" s="49">
        <f t="shared" si="14"/>
        <v>300</v>
      </c>
      <c r="R38" s="7"/>
      <c r="S38" s="7"/>
      <c r="T38" s="7"/>
      <c r="U38" s="7"/>
      <c r="V38" s="7"/>
      <c r="W38" s="7"/>
      <c r="X38" s="7"/>
      <c r="Y38" s="7"/>
      <c r="Z38" s="7"/>
      <c r="AA38" s="7"/>
      <c r="AB38" s="7"/>
      <c r="AC38" s="7"/>
    </row>
    <row r="39" spans="1:29" ht="14.55" customHeight="1" x14ac:dyDescent="0.3">
      <c r="A39" s="19" t="str">
        <f t="shared" si="15"/>
        <v>Movie Night</v>
      </c>
      <c r="B39" s="20"/>
      <c r="C39" s="24"/>
      <c r="D39" s="24"/>
      <c r="E39" s="24"/>
      <c r="F39" s="24"/>
      <c r="G39" s="6"/>
      <c r="H39" s="49"/>
      <c r="I39" s="49">
        <v>350</v>
      </c>
      <c r="J39" s="6"/>
      <c r="K39" s="49">
        <v>350</v>
      </c>
      <c r="L39" s="6"/>
      <c r="M39" s="6"/>
      <c r="N39" s="49"/>
      <c r="O39" s="49">
        <f t="shared" si="14"/>
        <v>700</v>
      </c>
      <c r="R39" s="7"/>
      <c r="S39" s="7"/>
      <c r="T39" s="7"/>
      <c r="U39" s="7"/>
      <c r="V39" s="7"/>
      <c r="W39" s="7"/>
      <c r="X39" s="7"/>
      <c r="Y39" s="7"/>
      <c r="Z39" s="7"/>
      <c r="AA39" s="7"/>
      <c r="AB39" s="7"/>
      <c r="AC39" s="7"/>
    </row>
    <row r="40" spans="1:29" ht="14.55" customHeight="1" x14ac:dyDescent="0.3">
      <c r="A40" s="19" t="str">
        <f t="shared" si="15"/>
        <v>Childrens Matinee</v>
      </c>
      <c r="B40" s="20"/>
      <c r="C40" s="24"/>
      <c r="D40" s="24"/>
      <c r="E40" s="24"/>
      <c r="F40" s="24"/>
      <c r="G40" s="6"/>
      <c r="H40" s="49"/>
      <c r="I40" s="49">
        <v>60</v>
      </c>
      <c r="J40" s="6"/>
      <c r="K40" s="49">
        <v>60</v>
      </c>
      <c r="L40" s="6"/>
      <c r="M40" s="6"/>
      <c r="N40" s="49"/>
      <c r="O40" s="49">
        <f t="shared" si="14"/>
        <v>120</v>
      </c>
      <c r="R40" s="7"/>
      <c r="S40" s="7"/>
      <c r="T40" s="7"/>
      <c r="U40" s="7"/>
      <c r="V40" s="7"/>
      <c r="W40" s="7"/>
      <c r="X40" s="7"/>
      <c r="Y40" s="7"/>
      <c r="Z40" s="7"/>
      <c r="AA40" s="7"/>
      <c r="AB40" s="7"/>
      <c r="AC40" s="7"/>
    </row>
    <row r="41" spans="1:29" ht="14.55" customHeight="1" x14ac:dyDescent="0.3">
      <c r="A41" s="19" t="str">
        <f t="shared" si="15"/>
        <v>Live Music</v>
      </c>
      <c r="B41" s="20"/>
      <c r="C41" s="24"/>
      <c r="D41" s="24"/>
      <c r="E41" s="24"/>
      <c r="F41" s="24"/>
      <c r="G41" s="6"/>
      <c r="H41" s="49">
        <v>500</v>
      </c>
      <c r="I41" s="49"/>
      <c r="J41" s="6"/>
      <c r="K41" s="49"/>
      <c r="L41" s="6"/>
      <c r="M41" s="6"/>
      <c r="N41" s="49"/>
      <c r="O41" s="49">
        <f t="shared" si="14"/>
        <v>500</v>
      </c>
      <c r="R41" s="7"/>
      <c r="S41" s="7"/>
      <c r="T41" s="7"/>
      <c r="U41" s="7"/>
      <c r="V41" s="7"/>
      <c r="W41" s="7"/>
      <c r="X41" s="7"/>
      <c r="Y41" s="7"/>
      <c r="Z41" s="7"/>
      <c r="AA41" s="7"/>
      <c r="AB41" s="7"/>
      <c r="AC41" s="7"/>
    </row>
    <row r="42" spans="1:29" ht="14.55" customHeight="1" x14ac:dyDescent="0.3">
      <c r="A42" s="19" t="str">
        <f t="shared" si="15"/>
        <v>Book Sale</v>
      </c>
      <c r="B42" s="20"/>
      <c r="C42" s="24"/>
      <c r="D42" s="24"/>
      <c r="E42" s="24"/>
      <c r="F42" s="24"/>
      <c r="G42" s="6"/>
      <c r="H42" s="49"/>
      <c r="I42" s="49"/>
      <c r="J42" s="49">
        <v>100</v>
      </c>
      <c r="K42" s="49"/>
      <c r="L42" s="6"/>
      <c r="M42" s="6"/>
      <c r="N42" s="49"/>
      <c r="O42" s="49">
        <f t="shared" si="14"/>
        <v>100</v>
      </c>
      <c r="R42" s="7"/>
      <c r="S42" s="7"/>
      <c r="T42" s="7"/>
      <c r="U42" s="7"/>
      <c r="V42" s="7"/>
      <c r="W42" s="7"/>
      <c r="X42" s="7"/>
      <c r="Y42" s="7"/>
      <c r="Z42" s="7"/>
      <c r="AA42" s="7"/>
      <c r="AB42" s="7"/>
      <c r="AC42" s="7"/>
    </row>
    <row r="43" spans="1:29" ht="14.55" customHeight="1" x14ac:dyDescent="0.3">
      <c r="A43" s="19" t="str">
        <f t="shared" si="15"/>
        <v>Theme Night</v>
      </c>
      <c r="B43" s="20"/>
      <c r="C43" s="24"/>
      <c r="D43" s="24"/>
      <c r="E43" s="24"/>
      <c r="F43" s="24"/>
      <c r="G43" s="6"/>
      <c r="H43" s="49"/>
      <c r="I43" s="49"/>
      <c r="J43" s="6"/>
      <c r="K43" s="49"/>
      <c r="L43" s="6"/>
      <c r="M43" s="6"/>
      <c r="N43" s="49">
        <v>400</v>
      </c>
      <c r="O43" s="49">
        <f t="shared" si="14"/>
        <v>400</v>
      </c>
      <c r="R43" s="7"/>
      <c r="S43" s="7"/>
      <c r="T43" s="7"/>
      <c r="U43" s="7"/>
      <c r="V43" s="7"/>
      <c r="W43" s="7"/>
      <c r="X43" s="7"/>
      <c r="Y43" s="7"/>
      <c r="Z43" s="7"/>
      <c r="AA43" s="7"/>
      <c r="AB43" s="7"/>
      <c r="AC43" s="7"/>
    </row>
    <row r="44" spans="1:29" ht="14.55" customHeight="1" thickBot="1" x14ac:dyDescent="0.35">
      <c r="A44" s="16" t="s">
        <v>8</v>
      </c>
      <c r="B44" s="31" t="s">
        <v>36</v>
      </c>
      <c r="C44" s="34">
        <f t="shared" ref="C44:O44" si="16">SUM(C32:C43)</f>
        <v>0</v>
      </c>
      <c r="D44" s="70">
        <f t="shared" si="16"/>
        <v>1000</v>
      </c>
      <c r="E44" s="34">
        <f t="shared" si="16"/>
        <v>0</v>
      </c>
      <c r="F44" s="70">
        <f t="shared" si="16"/>
        <v>2000</v>
      </c>
      <c r="G44" s="36">
        <f t="shared" si="16"/>
        <v>0</v>
      </c>
      <c r="H44" s="50">
        <f t="shared" si="16"/>
        <v>650</v>
      </c>
      <c r="I44" s="50">
        <f t="shared" si="16"/>
        <v>1010</v>
      </c>
      <c r="J44" s="50">
        <f t="shared" si="16"/>
        <v>100</v>
      </c>
      <c r="K44" s="50">
        <f t="shared" si="16"/>
        <v>560</v>
      </c>
      <c r="L44" s="50">
        <f t="shared" si="16"/>
        <v>750</v>
      </c>
      <c r="M44" s="36">
        <f t="shared" si="16"/>
        <v>0</v>
      </c>
      <c r="N44" s="50">
        <f t="shared" si="16"/>
        <v>1000</v>
      </c>
      <c r="O44" s="51">
        <f t="shared" si="16"/>
        <v>7070</v>
      </c>
      <c r="R44" s="7"/>
      <c r="S44" s="7"/>
      <c r="T44" s="7"/>
      <c r="U44" s="7"/>
      <c r="V44" s="7"/>
      <c r="W44" s="7"/>
      <c r="X44" s="7"/>
      <c r="Y44" s="7"/>
      <c r="Z44" s="7"/>
      <c r="AA44" s="7"/>
      <c r="AB44" s="7"/>
      <c r="AC44" s="7"/>
    </row>
    <row r="45" spans="1:29" ht="14.55" customHeight="1" x14ac:dyDescent="0.3">
      <c r="A45" s="18" t="str">
        <f>A32</f>
        <v>Curry Night</v>
      </c>
      <c r="B45" s="30">
        <f t="shared" ref="B45:B56" si="17">B17</f>
        <v>0.45</v>
      </c>
      <c r="C45" s="24">
        <f t="shared" ref="C45:N45" si="18">C32*$B45</f>
        <v>0</v>
      </c>
      <c r="D45" s="24">
        <f t="shared" si="18"/>
        <v>0</v>
      </c>
      <c r="E45" s="24">
        <f t="shared" si="18"/>
        <v>0</v>
      </c>
      <c r="F45" s="24">
        <f t="shared" si="18"/>
        <v>0</v>
      </c>
      <c r="G45" s="6">
        <f t="shared" si="18"/>
        <v>0</v>
      </c>
      <c r="H45" s="6">
        <f t="shared" si="18"/>
        <v>0</v>
      </c>
      <c r="I45" s="6">
        <f t="shared" si="18"/>
        <v>270</v>
      </c>
      <c r="J45" s="6">
        <f t="shared" si="18"/>
        <v>0</v>
      </c>
      <c r="K45" s="6">
        <f t="shared" si="18"/>
        <v>0</v>
      </c>
      <c r="L45" s="6">
        <f t="shared" si="18"/>
        <v>0</v>
      </c>
      <c r="M45" s="6">
        <f t="shared" si="18"/>
        <v>0</v>
      </c>
      <c r="N45" s="6">
        <f t="shared" si="18"/>
        <v>0</v>
      </c>
      <c r="O45" s="6">
        <f>SUM(C45:N45)</f>
        <v>270</v>
      </c>
      <c r="R45" s="7"/>
      <c r="S45" s="7"/>
      <c r="T45" s="7"/>
      <c r="U45" s="7"/>
      <c r="V45" s="7"/>
      <c r="W45" s="7"/>
      <c r="X45" s="7"/>
      <c r="Y45" s="7"/>
      <c r="Z45" s="7"/>
      <c r="AA45" s="7"/>
      <c r="AB45" s="7"/>
      <c r="AC45" s="7"/>
    </row>
    <row r="46" spans="1:29" ht="14.55" customHeight="1" x14ac:dyDescent="0.3">
      <c r="A46" s="19" t="str">
        <f>A33</f>
        <v>Quiz Night</v>
      </c>
      <c r="B46" s="30">
        <f t="shared" si="17"/>
        <v>0.25</v>
      </c>
      <c r="C46" s="24">
        <f t="shared" ref="C46:N46" si="19">C33*$B46</f>
        <v>0</v>
      </c>
      <c r="D46" s="24">
        <f t="shared" si="19"/>
        <v>0</v>
      </c>
      <c r="E46" s="24">
        <f t="shared" si="19"/>
        <v>0</v>
      </c>
      <c r="F46" s="24">
        <f t="shared" si="19"/>
        <v>0</v>
      </c>
      <c r="G46" s="8">
        <f t="shared" si="19"/>
        <v>0</v>
      </c>
      <c r="H46" s="49">
        <f t="shared" si="19"/>
        <v>0</v>
      </c>
      <c r="I46" s="49">
        <f t="shared" si="19"/>
        <v>0</v>
      </c>
      <c r="J46" s="49">
        <f t="shared" si="19"/>
        <v>0</v>
      </c>
      <c r="K46" s="49">
        <f t="shared" si="19"/>
        <v>0</v>
      </c>
      <c r="L46" s="49">
        <f t="shared" si="19"/>
        <v>187.5</v>
      </c>
      <c r="M46" s="49">
        <f t="shared" si="19"/>
        <v>0</v>
      </c>
      <c r="N46" s="49">
        <f t="shared" si="19"/>
        <v>0</v>
      </c>
      <c r="O46" s="49">
        <f t="shared" ref="O46:O56" si="20">SUM(C46:N46)</f>
        <v>187.5</v>
      </c>
      <c r="R46" s="7"/>
      <c r="S46" s="7"/>
      <c r="T46" s="7"/>
      <c r="U46" s="7"/>
      <c r="V46" s="7"/>
      <c r="W46" s="7"/>
      <c r="X46" s="7"/>
      <c r="Y46" s="7"/>
      <c r="Z46" s="7"/>
      <c r="AA46" s="7"/>
      <c r="AB46" s="7"/>
      <c r="AC46" s="7"/>
    </row>
    <row r="47" spans="1:29" ht="14.55" customHeight="1" x14ac:dyDescent="0.3">
      <c r="A47" s="19" t="str">
        <f t="shared" ref="A47:A56" si="21">A34</f>
        <v>NGS Open Gardens</v>
      </c>
      <c r="B47" s="30">
        <f t="shared" si="17"/>
        <v>0.35</v>
      </c>
      <c r="C47" s="24">
        <f t="shared" ref="C47:N47" si="22">C34*$B47</f>
        <v>0</v>
      </c>
      <c r="D47" s="67">
        <f t="shared" si="22"/>
        <v>350</v>
      </c>
      <c r="E47" s="67">
        <f t="shared" si="22"/>
        <v>0</v>
      </c>
      <c r="F47" s="67">
        <f t="shared" si="22"/>
        <v>0</v>
      </c>
      <c r="G47" s="6">
        <f t="shared" si="22"/>
        <v>0</v>
      </c>
      <c r="H47" s="49">
        <f t="shared" si="22"/>
        <v>0</v>
      </c>
      <c r="I47" s="49">
        <f t="shared" si="22"/>
        <v>0</v>
      </c>
      <c r="J47" s="49">
        <f t="shared" si="22"/>
        <v>0</v>
      </c>
      <c r="K47" s="49">
        <f t="shared" si="22"/>
        <v>0</v>
      </c>
      <c r="L47" s="49">
        <f t="shared" si="22"/>
        <v>0</v>
      </c>
      <c r="M47" s="49">
        <f t="shared" si="22"/>
        <v>0</v>
      </c>
      <c r="N47" s="49">
        <f t="shared" si="22"/>
        <v>0</v>
      </c>
      <c r="O47" s="49">
        <f t="shared" si="20"/>
        <v>350</v>
      </c>
    </row>
    <row r="48" spans="1:29" ht="14.55" customHeight="1" x14ac:dyDescent="0.3">
      <c r="A48" s="19" t="str">
        <f t="shared" si="21"/>
        <v>Village Open Day</v>
      </c>
      <c r="B48" s="30">
        <f t="shared" si="17"/>
        <v>0.65</v>
      </c>
      <c r="C48" s="24">
        <f t="shared" ref="C48:N48" si="23">C35*$B48</f>
        <v>0</v>
      </c>
      <c r="D48" s="67">
        <f t="shared" si="23"/>
        <v>0</v>
      </c>
      <c r="E48" s="67">
        <f t="shared" si="23"/>
        <v>0</v>
      </c>
      <c r="F48" s="67">
        <f t="shared" si="23"/>
        <v>1300</v>
      </c>
      <c r="G48" s="6">
        <f t="shared" si="23"/>
        <v>0</v>
      </c>
      <c r="H48" s="49">
        <f t="shared" si="23"/>
        <v>0</v>
      </c>
      <c r="I48" s="49">
        <f t="shared" si="23"/>
        <v>0</v>
      </c>
      <c r="J48" s="49">
        <f t="shared" si="23"/>
        <v>0</v>
      </c>
      <c r="K48" s="49">
        <f t="shared" si="23"/>
        <v>0</v>
      </c>
      <c r="L48" s="49">
        <f t="shared" si="23"/>
        <v>0</v>
      </c>
      <c r="M48" s="49">
        <f t="shared" si="23"/>
        <v>0</v>
      </c>
      <c r="N48" s="49">
        <f t="shared" si="23"/>
        <v>0</v>
      </c>
      <c r="O48" s="49">
        <f t="shared" si="20"/>
        <v>1300</v>
      </c>
    </row>
    <row r="49" spans="1:29" ht="14.55" customHeight="1" x14ac:dyDescent="0.3">
      <c r="A49" s="19" t="str">
        <f t="shared" si="21"/>
        <v>Village Beakfast</v>
      </c>
      <c r="B49" s="30">
        <f t="shared" si="17"/>
        <v>0.6</v>
      </c>
      <c r="C49" s="24">
        <f t="shared" ref="C49:N49" si="24">C36*$B49</f>
        <v>0</v>
      </c>
      <c r="D49" s="24">
        <f t="shared" si="24"/>
        <v>0</v>
      </c>
      <c r="E49" s="24">
        <f t="shared" si="24"/>
        <v>0</v>
      </c>
      <c r="F49" s="24">
        <f t="shared" si="24"/>
        <v>0</v>
      </c>
      <c r="G49" s="6">
        <f t="shared" si="24"/>
        <v>0</v>
      </c>
      <c r="H49" s="49">
        <f t="shared" si="24"/>
        <v>0</v>
      </c>
      <c r="I49" s="49">
        <f t="shared" si="24"/>
        <v>0</v>
      </c>
      <c r="J49" s="49">
        <f t="shared" si="24"/>
        <v>0</v>
      </c>
      <c r="K49" s="49">
        <f t="shared" si="24"/>
        <v>0</v>
      </c>
      <c r="L49" s="49">
        <f t="shared" si="24"/>
        <v>0</v>
      </c>
      <c r="M49" s="49">
        <f t="shared" si="24"/>
        <v>0</v>
      </c>
      <c r="N49" s="49">
        <f t="shared" si="24"/>
        <v>270</v>
      </c>
      <c r="O49" s="49">
        <f t="shared" si="20"/>
        <v>270</v>
      </c>
    </row>
    <row r="50" spans="1:29" ht="14.55" customHeight="1" x14ac:dyDescent="0.3">
      <c r="A50" s="19" t="str">
        <f t="shared" si="21"/>
        <v>Coffee &amp; Chat</v>
      </c>
      <c r="B50" s="30">
        <f t="shared" si="17"/>
        <v>0.75</v>
      </c>
      <c r="C50" s="24"/>
      <c r="D50" s="24"/>
      <c r="E50" s="24"/>
      <c r="F50" s="24"/>
      <c r="G50" s="6">
        <f t="shared" ref="G50:N51" si="25">G37*$B50</f>
        <v>0</v>
      </c>
      <c r="H50" s="49">
        <f t="shared" si="25"/>
        <v>37.5</v>
      </c>
      <c r="I50" s="49">
        <f t="shared" si="25"/>
        <v>0</v>
      </c>
      <c r="J50" s="49">
        <f t="shared" si="25"/>
        <v>0</v>
      </c>
      <c r="K50" s="49">
        <f t="shared" si="25"/>
        <v>37.5</v>
      </c>
      <c r="L50" s="49">
        <f t="shared" si="25"/>
        <v>0</v>
      </c>
      <c r="M50" s="49">
        <f t="shared" si="25"/>
        <v>0</v>
      </c>
      <c r="N50" s="49">
        <f t="shared" si="25"/>
        <v>37.5</v>
      </c>
      <c r="O50" s="49">
        <f t="shared" si="20"/>
        <v>112.5</v>
      </c>
    </row>
    <row r="51" spans="1:29" ht="14.55" customHeight="1" x14ac:dyDescent="0.3">
      <c r="A51" s="19" t="str">
        <f t="shared" si="21"/>
        <v>Seniors Lunch</v>
      </c>
      <c r="B51" s="30">
        <f t="shared" si="17"/>
        <v>0.6</v>
      </c>
      <c r="C51" s="25">
        <f>C38*$B51</f>
        <v>0</v>
      </c>
      <c r="D51" s="25">
        <f>D38*$B51</f>
        <v>0</v>
      </c>
      <c r="E51" s="25">
        <f>E38*$B51</f>
        <v>0</v>
      </c>
      <c r="F51" s="25">
        <f>F38*$B51</f>
        <v>0</v>
      </c>
      <c r="G51" s="8">
        <f t="shared" si="25"/>
        <v>0</v>
      </c>
      <c r="H51" s="49">
        <f t="shared" si="25"/>
        <v>60</v>
      </c>
      <c r="I51" s="49">
        <f t="shared" si="25"/>
        <v>0</v>
      </c>
      <c r="J51" s="49">
        <f t="shared" si="25"/>
        <v>0</v>
      </c>
      <c r="K51" s="49">
        <f t="shared" si="25"/>
        <v>60</v>
      </c>
      <c r="L51" s="49">
        <f t="shared" si="25"/>
        <v>0</v>
      </c>
      <c r="M51" s="49">
        <f t="shared" si="25"/>
        <v>0</v>
      </c>
      <c r="N51" s="49">
        <f t="shared" si="25"/>
        <v>60</v>
      </c>
      <c r="O51" s="49">
        <f t="shared" si="20"/>
        <v>180</v>
      </c>
    </row>
    <row r="52" spans="1:29" ht="14.55" customHeight="1" x14ac:dyDescent="0.3">
      <c r="A52" s="19" t="str">
        <f t="shared" si="21"/>
        <v>Movie Night</v>
      </c>
      <c r="B52" s="30">
        <f t="shared" si="17"/>
        <v>0.6</v>
      </c>
      <c r="C52" s="25"/>
      <c r="D52" s="25"/>
      <c r="E52" s="25"/>
      <c r="F52" s="25"/>
      <c r="G52" s="8">
        <f t="shared" ref="G52:N52" si="26">G39*$B52</f>
        <v>0</v>
      </c>
      <c r="H52" s="49">
        <f t="shared" si="26"/>
        <v>0</v>
      </c>
      <c r="I52" s="49">
        <f t="shared" si="26"/>
        <v>210</v>
      </c>
      <c r="J52" s="49">
        <f t="shared" si="26"/>
        <v>0</v>
      </c>
      <c r="K52" s="49">
        <f t="shared" si="26"/>
        <v>210</v>
      </c>
      <c r="L52" s="49">
        <f t="shared" si="26"/>
        <v>0</v>
      </c>
      <c r="M52" s="49">
        <f t="shared" si="26"/>
        <v>0</v>
      </c>
      <c r="N52" s="49">
        <f t="shared" si="26"/>
        <v>0</v>
      </c>
      <c r="O52" s="49">
        <f t="shared" si="20"/>
        <v>420</v>
      </c>
    </row>
    <row r="53" spans="1:29" ht="14.55" customHeight="1" x14ac:dyDescent="0.3">
      <c r="A53" s="19" t="str">
        <f t="shared" si="21"/>
        <v>Childrens Matinee</v>
      </c>
      <c r="B53" s="30">
        <f t="shared" si="17"/>
        <v>0.9</v>
      </c>
      <c r="C53" s="25"/>
      <c r="D53" s="25"/>
      <c r="E53" s="25"/>
      <c r="F53" s="25"/>
      <c r="G53" s="8">
        <f t="shared" ref="G53:N53" si="27">G40*$B53</f>
        <v>0</v>
      </c>
      <c r="H53" s="49">
        <f t="shared" si="27"/>
        <v>0</v>
      </c>
      <c r="I53" s="49">
        <f t="shared" si="27"/>
        <v>54</v>
      </c>
      <c r="J53" s="49">
        <f t="shared" si="27"/>
        <v>0</v>
      </c>
      <c r="K53" s="49">
        <f t="shared" si="27"/>
        <v>54</v>
      </c>
      <c r="L53" s="49">
        <f t="shared" si="27"/>
        <v>0</v>
      </c>
      <c r="M53" s="49">
        <f t="shared" si="27"/>
        <v>0</v>
      </c>
      <c r="N53" s="49">
        <f t="shared" si="27"/>
        <v>0</v>
      </c>
      <c r="O53" s="49">
        <f t="shared" si="20"/>
        <v>108</v>
      </c>
    </row>
    <row r="54" spans="1:29" ht="14.55" customHeight="1" x14ac:dyDescent="0.3">
      <c r="A54" s="19" t="str">
        <f t="shared" si="21"/>
        <v>Live Music</v>
      </c>
      <c r="B54" s="30">
        <f t="shared" si="17"/>
        <v>0.75</v>
      </c>
      <c r="C54" s="25"/>
      <c r="D54" s="25"/>
      <c r="E54" s="25"/>
      <c r="F54" s="25"/>
      <c r="G54" s="8">
        <f t="shared" ref="G54:N54" si="28">G41*$B54</f>
        <v>0</v>
      </c>
      <c r="H54" s="49">
        <f t="shared" si="28"/>
        <v>375</v>
      </c>
      <c r="I54" s="49">
        <f t="shared" si="28"/>
        <v>0</v>
      </c>
      <c r="J54" s="49">
        <f t="shared" si="28"/>
        <v>0</v>
      </c>
      <c r="K54" s="49">
        <f t="shared" si="28"/>
        <v>0</v>
      </c>
      <c r="L54" s="49">
        <f t="shared" si="28"/>
        <v>0</v>
      </c>
      <c r="M54" s="49">
        <f t="shared" si="28"/>
        <v>0</v>
      </c>
      <c r="N54" s="49">
        <f t="shared" si="28"/>
        <v>0</v>
      </c>
      <c r="O54" s="49">
        <f t="shared" si="20"/>
        <v>375</v>
      </c>
    </row>
    <row r="55" spans="1:29" ht="14.55" customHeight="1" x14ac:dyDescent="0.3">
      <c r="A55" s="19" t="str">
        <f t="shared" si="21"/>
        <v>Book Sale</v>
      </c>
      <c r="B55" s="30">
        <f t="shared" si="17"/>
        <v>0</v>
      </c>
      <c r="C55" s="25"/>
      <c r="D55" s="25"/>
      <c r="E55" s="25"/>
      <c r="F55" s="25"/>
      <c r="G55" s="8">
        <f t="shared" ref="G55:N55" si="29">G42*$B55</f>
        <v>0</v>
      </c>
      <c r="H55" s="49">
        <f t="shared" si="29"/>
        <v>0</v>
      </c>
      <c r="I55" s="49">
        <f t="shared" si="29"/>
        <v>0</v>
      </c>
      <c r="J55" s="49">
        <f t="shared" si="29"/>
        <v>0</v>
      </c>
      <c r="K55" s="49">
        <f t="shared" si="29"/>
        <v>0</v>
      </c>
      <c r="L55" s="49">
        <f t="shared" si="29"/>
        <v>0</v>
      </c>
      <c r="M55" s="49">
        <f t="shared" si="29"/>
        <v>0</v>
      </c>
      <c r="N55" s="49">
        <f t="shared" si="29"/>
        <v>0</v>
      </c>
      <c r="O55" s="49">
        <f t="shared" si="20"/>
        <v>0</v>
      </c>
    </row>
    <row r="56" spans="1:29" ht="14.55" customHeight="1" x14ac:dyDescent="0.3">
      <c r="A56" s="19" t="str">
        <f t="shared" si="21"/>
        <v>Theme Night</v>
      </c>
      <c r="B56" s="30">
        <f t="shared" si="17"/>
        <v>0.45</v>
      </c>
      <c r="C56" s="24"/>
      <c r="D56" s="24"/>
      <c r="E56" s="24"/>
      <c r="F56" s="24"/>
      <c r="G56" s="8">
        <f t="shared" ref="G56:N56" si="30">G43*$B56</f>
        <v>0</v>
      </c>
      <c r="H56" s="49">
        <f t="shared" si="30"/>
        <v>0</v>
      </c>
      <c r="I56" s="49">
        <f t="shared" si="30"/>
        <v>0</v>
      </c>
      <c r="J56" s="49">
        <f t="shared" si="30"/>
        <v>0</v>
      </c>
      <c r="K56" s="49">
        <f t="shared" si="30"/>
        <v>0</v>
      </c>
      <c r="L56" s="49">
        <f t="shared" si="30"/>
        <v>0</v>
      </c>
      <c r="M56" s="49">
        <f t="shared" si="30"/>
        <v>0</v>
      </c>
      <c r="N56" s="49">
        <f t="shared" si="30"/>
        <v>180</v>
      </c>
      <c r="O56" s="49">
        <f t="shared" si="20"/>
        <v>180</v>
      </c>
    </row>
    <row r="57" spans="1:29" ht="14.55" customHeight="1" thickBot="1" x14ac:dyDescent="0.35">
      <c r="A57" s="16" t="s">
        <v>37</v>
      </c>
      <c r="B57" s="17"/>
      <c r="C57" s="34">
        <f t="shared" ref="C57:K57" si="31">SUM(C45:C56)</f>
        <v>0</v>
      </c>
      <c r="D57" s="34">
        <f>SUM(D45:D56)</f>
        <v>350</v>
      </c>
      <c r="E57" s="34">
        <f t="shared" si="31"/>
        <v>0</v>
      </c>
      <c r="F57" s="34">
        <f t="shared" si="31"/>
        <v>1300</v>
      </c>
      <c r="G57" s="36">
        <f t="shared" si="31"/>
        <v>0</v>
      </c>
      <c r="H57" s="50">
        <f t="shared" si="31"/>
        <v>472.5</v>
      </c>
      <c r="I57" s="50">
        <f t="shared" si="31"/>
        <v>534</v>
      </c>
      <c r="J57" s="50">
        <f t="shared" si="31"/>
        <v>0</v>
      </c>
      <c r="K57" s="50">
        <f t="shared" si="31"/>
        <v>361.5</v>
      </c>
      <c r="L57" s="50">
        <f t="shared" ref="L57" si="32">SUM(L45:L56)</f>
        <v>187.5</v>
      </c>
      <c r="M57" s="50">
        <f t="shared" ref="M57" si="33">SUM(M45:M56)</f>
        <v>0</v>
      </c>
      <c r="N57" s="50">
        <f t="shared" ref="N57" si="34">SUM(N45:N56)</f>
        <v>547.5</v>
      </c>
      <c r="O57" s="51">
        <f>SUM(O45:O56)</f>
        <v>3753</v>
      </c>
      <c r="P57" s="29"/>
    </row>
    <row r="58" spans="1:29" ht="14.55" customHeight="1" x14ac:dyDescent="0.3">
      <c r="O58" s="26"/>
    </row>
    <row r="59" spans="1:29" ht="14.55" customHeight="1" x14ac:dyDescent="0.3"/>
    <row r="60" spans="1:29" ht="14.55" customHeight="1" x14ac:dyDescent="0.3">
      <c r="A60" s="33" t="s">
        <v>6</v>
      </c>
      <c r="B60" s="32"/>
      <c r="C60" s="4">
        <v>46113</v>
      </c>
      <c r="D60" s="4">
        <v>46143</v>
      </c>
      <c r="E60" s="4">
        <v>46174</v>
      </c>
      <c r="F60" s="4">
        <v>46204</v>
      </c>
      <c r="G60" s="4">
        <v>46235</v>
      </c>
      <c r="H60" s="4">
        <v>46266</v>
      </c>
      <c r="I60" s="4">
        <v>46296</v>
      </c>
      <c r="J60" s="4">
        <v>46327</v>
      </c>
      <c r="K60" s="4">
        <v>46357</v>
      </c>
      <c r="L60" s="4">
        <v>46388</v>
      </c>
      <c r="M60" s="4">
        <v>46419</v>
      </c>
      <c r="N60" s="4">
        <v>46447</v>
      </c>
      <c r="O60" s="5" t="s">
        <v>23</v>
      </c>
    </row>
    <row r="61" spans="1:29" ht="14.55" customHeight="1" x14ac:dyDescent="0.3">
      <c r="A61" s="19" t="str">
        <f>A4</f>
        <v>Curry Night</v>
      </c>
      <c r="B61" s="20"/>
      <c r="C61" s="49"/>
      <c r="D61" s="49"/>
      <c r="E61" s="49"/>
      <c r="F61" s="49"/>
      <c r="G61" s="49"/>
      <c r="H61" s="49"/>
      <c r="I61" s="49">
        <v>600</v>
      </c>
      <c r="J61" s="49"/>
      <c r="K61" s="49"/>
      <c r="L61" s="49"/>
      <c r="M61" s="49"/>
      <c r="N61" s="49"/>
      <c r="O61" s="49">
        <f>SUM(C61:N61)</f>
        <v>600</v>
      </c>
      <c r="R61" s="7"/>
      <c r="S61" s="7"/>
      <c r="T61" s="7"/>
      <c r="U61" s="7"/>
      <c r="V61" s="7"/>
      <c r="W61" s="7"/>
      <c r="X61" s="7"/>
      <c r="Y61" s="7"/>
      <c r="Z61" s="7"/>
      <c r="AA61" s="7"/>
      <c r="AB61" s="7"/>
      <c r="AC61" s="7"/>
    </row>
    <row r="62" spans="1:29" ht="14.55" customHeight="1" x14ac:dyDescent="0.3">
      <c r="A62" s="19" t="str">
        <f>A5</f>
        <v>Quiz Night</v>
      </c>
      <c r="B62" s="20"/>
      <c r="C62" s="49"/>
      <c r="D62" s="49"/>
      <c r="E62" s="49"/>
      <c r="F62" s="49"/>
      <c r="G62" s="49"/>
      <c r="H62" s="49"/>
      <c r="I62" s="49"/>
      <c r="J62" s="49"/>
      <c r="K62" s="49"/>
      <c r="L62" s="49">
        <v>750</v>
      </c>
      <c r="M62" s="49"/>
      <c r="N62" s="49"/>
      <c r="O62" s="49">
        <f t="shared" ref="O62:O72" si="35">SUM(C62:N62)</f>
        <v>750</v>
      </c>
      <c r="R62" s="7"/>
      <c r="S62" s="7"/>
      <c r="T62" s="7"/>
      <c r="U62" s="7"/>
      <c r="V62" s="7"/>
      <c r="W62" s="7"/>
      <c r="X62" s="7"/>
      <c r="Y62" s="7"/>
      <c r="Z62" s="7"/>
      <c r="AA62" s="7"/>
      <c r="AB62" s="7"/>
      <c r="AC62" s="7"/>
    </row>
    <row r="63" spans="1:29" ht="14.55" customHeight="1" x14ac:dyDescent="0.3">
      <c r="A63" s="19" t="str">
        <f t="shared" ref="A63:A72" si="36">A6</f>
        <v>NGS Open Gardens</v>
      </c>
      <c r="B63" s="20"/>
      <c r="C63" s="49"/>
      <c r="D63" s="49">
        <v>1000</v>
      </c>
      <c r="E63" s="49"/>
      <c r="F63" s="49"/>
      <c r="G63" s="49"/>
      <c r="H63" s="49"/>
      <c r="I63" s="49"/>
      <c r="J63" s="49"/>
      <c r="K63" s="49"/>
      <c r="L63" s="49"/>
      <c r="M63" s="49"/>
      <c r="N63" s="49"/>
      <c r="O63" s="49">
        <f t="shared" si="35"/>
        <v>1000</v>
      </c>
      <c r="R63" s="7"/>
      <c r="S63" s="7"/>
      <c r="T63" s="7"/>
      <c r="U63" s="7"/>
      <c r="V63" s="7"/>
      <c r="W63" s="7"/>
      <c r="X63" s="7"/>
      <c r="Y63" s="7"/>
      <c r="Z63" s="7"/>
      <c r="AA63" s="7"/>
      <c r="AB63" s="7"/>
      <c r="AC63" s="7"/>
    </row>
    <row r="64" spans="1:29" ht="14.55" customHeight="1" x14ac:dyDescent="0.3">
      <c r="A64" s="19" t="str">
        <f t="shared" si="36"/>
        <v>Village Open Day</v>
      </c>
      <c r="B64" s="20"/>
      <c r="C64" s="49"/>
      <c r="D64" s="49"/>
      <c r="E64" s="49"/>
      <c r="F64" s="49">
        <v>2000</v>
      </c>
      <c r="G64" s="49"/>
      <c r="H64" s="49"/>
      <c r="I64" s="49"/>
      <c r="J64" s="49"/>
      <c r="K64" s="49"/>
      <c r="L64" s="49"/>
      <c r="M64" s="49"/>
      <c r="N64" s="49"/>
      <c r="O64" s="49">
        <f t="shared" si="35"/>
        <v>2000</v>
      </c>
      <c r="R64" s="7"/>
      <c r="S64" s="7"/>
      <c r="T64" s="7"/>
      <c r="U64" s="7"/>
      <c r="V64" s="7"/>
      <c r="W64" s="7"/>
      <c r="X64" s="7"/>
      <c r="Y64" s="7"/>
      <c r="Z64" s="7"/>
      <c r="AA64" s="7"/>
      <c r="AB64" s="7"/>
      <c r="AC64" s="7"/>
    </row>
    <row r="65" spans="1:29" ht="14.55" customHeight="1" x14ac:dyDescent="0.3">
      <c r="A65" s="19" t="str">
        <f t="shared" si="36"/>
        <v>Village Beakfast</v>
      </c>
      <c r="B65" s="20"/>
      <c r="C65" s="49"/>
      <c r="D65" s="49"/>
      <c r="E65" s="49"/>
      <c r="F65" s="49"/>
      <c r="G65" s="49"/>
      <c r="H65" s="49"/>
      <c r="I65" s="49"/>
      <c r="J65" s="49"/>
      <c r="K65" s="49"/>
      <c r="L65" s="49"/>
      <c r="M65" s="49"/>
      <c r="N65" s="49">
        <v>450</v>
      </c>
      <c r="O65" s="49">
        <f t="shared" si="35"/>
        <v>450</v>
      </c>
      <c r="R65" s="7"/>
      <c r="S65" s="7"/>
      <c r="T65" s="7"/>
      <c r="U65" s="7"/>
      <c r="V65" s="7"/>
      <c r="W65" s="7"/>
      <c r="X65" s="7"/>
      <c r="Y65" s="7"/>
      <c r="Z65" s="7"/>
      <c r="AA65" s="7"/>
      <c r="AB65" s="7"/>
      <c r="AC65" s="7"/>
    </row>
    <row r="66" spans="1:29" ht="14.55" customHeight="1" x14ac:dyDescent="0.3">
      <c r="A66" s="19" t="str">
        <f t="shared" si="36"/>
        <v>Coffee &amp; Chat</v>
      </c>
      <c r="B66" s="20"/>
      <c r="C66" s="49"/>
      <c r="D66" s="49"/>
      <c r="E66" s="49">
        <v>50</v>
      </c>
      <c r="F66" s="49"/>
      <c r="G66" s="49"/>
      <c r="H66" s="49">
        <v>50</v>
      </c>
      <c r="I66" s="49"/>
      <c r="J66" s="49"/>
      <c r="K66" s="49">
        <v>50</v>
      </c>
      <c r="L66" s="49"/>
      <c r="M66" s="49"/>
      <c r="N66" s="49">
        <v>50</v>
      </c>
      <c r="O66" s="49">
        <f t="shared" si="35"/>
        <v>200</v>
      </c>
      <c r="R66" s="7"/>
      <c r="S66" s="7"/>
      <c r="T66" s="7"/>
      <c r="U66" s="7"/>
      <c r="V66" s="7"/>
      <c r="W66" s="7"/>
      <c r="X66" s="7"/>
      <c r="Y66" s="7"/>
      <c r="Z66" s="7"/>
      <c r="AA66" s="7"/>
      <c r="AB66" s="7"/>
      <c r="AC66" s="7"/>
    </row>
    <row r="67" spans="1:29" ht="14.55" customHeight="1" x14ac:dyDescent="0.3">
      <c r="A67" s="19" t="str">
        <f t="shared" si="36"/>
        <v>Seniors Lunch</v>
      </c>
      <c r="B67" s="20"/>
      <c r="C67" s="49"/>
      <c r="D67" s="49"/>
      <c r="E67" s="49">
        <v>100</v>
      </c>
      <c r="F67" s="49"/>
      <c r="G67" s="49"/>
      <c r="H67" s="49">
        <v>100</v>
      </c>
      <c r="I67" s="49"/>
      <c r="J67" s="49"/>
      <c r="K67" s="49">
        <v>100</v>
      </c>
      <c r="L67" s="49"/>
      <c r="M67" s="49"/>
      <c r="N67" s="49">
        <v>100</v>
      </c>
      <c r="O67" s="49">
        <f t="shared" si="35"/>
        <v>400</v>
      </c>
      <c r="R67" s="7"/>
      <c r="S67" s="7"/>
      <c r="T67" s="7"/>
      <c r="U67" s="7"/>
      <c r="V67" s="7"/>
      <c r="W67" s="7"/>
      <c r="X67" s="7"/>
      <c r="Y67" s="7"/>
      <c r="Z67" s="7"/>
      <c r="AA67" s="7"/>
      <c r="AB67" s="7"/>
      <c r="AC67" s="7"/>
    </row>
    <row r="68" spans="1:29" ht="14.55" customHeight="1" x14ac:dyDescent="0.3">
      <c r="A68" s="19" t="str">
        <f t="shared" si="36"/>
        <v>Movie Night</v>
      </c>
      <c r="B68" s="20"/>
      <c r="C68" s="49"/>
      <c r="D68" s="49"/>
      <c r="E68" s="49"/>
      <c r="F68" s="49"/>
      <c r="G68" s="49"/>
      <c r="H68" s="49"/>
      <c r="I68" s="49">
        <v>350</v>
      </c>
      <c r="J68" s="49"/>
      <c r="K68" s="49">
        <v>350</v>
      </c>
      <c r="L68" s="49"/>
      <c r="M68" s="49"/>
      <c r="N68" s="49"/>
      <c r="O68" s="49">
        <f t="shared" si="35"/>
        <v>700</v>
      </c>
      <c r="R68" s="7"/>
      <c r="S68" s="7"/>
      <c r="T68" s="7"/>
      <c r="U68" s="7"/>
      <c r="V68" s="7"/>
      <c r="W68" s="7"/>
      <c r="X68" s="7"/>
      <c r="Y68" s="7"/>
      <c r="Z68" s="7"/>
      <c r="AA68" s="7"/>
      <c r="AB68" s="7"/>
      <c r="AC68" s="7"/>
    </row>
    <row r="69" spans="1:29" ht="14.55" customHeight="1" x14ac:dyDescent="0.3">
      <c r="A69" s="19" t="str">
        <f t="shared" si="36"/>
        <v>Childrens Matinee</v>
      </c>
      <c r="B69" s="20"/>
      <c r="C69" s="49"/>
      <c r="D69" s="49"/>
      <c r="E69" s="49"/>
      <c r="F69" s="49"/>
      <c r="G69" s="49"/>
      <c r="H69" s="49"/>
      <c r="I69" s="49">
        <v>60</v>
      </c>
      <c r="J69" s="49"/>
      <c r="K69" s="49">
        <v>60</v>
      </c>
      <c r="L69" s="49"/>
      <c r="M69" s="49"/>
      <c r="N69" s="49"/>
      <c r="O69" s="49">
        <f t="shared" si="35"/>
        <v>120</v>
      </c>
      <c r="R69" s="7"/>
      <c r="S69" s="7"/>
      <c r="T69" s="7"/>
      <c r="U69" s="7"/>
      <c r="V69" s="7"/>
      <c r="W69" s="7"/>
      <c r="X69" s="7"/>
      <c r="Y69" s="7"/>
      <c r="Z69" s="7"/>
      <c r="AA69" s="7"/>
      <c r="AB69" s="7"/>
      <c r="AC69" s="7"/>
    </row>
    <row r="70" spans="1:29" ht="14.55" customHeight="1" x14ac:dyDescent="0.3">
      <c r="A70" s="19" t="str">
        <f t="shared" si="36"/>
        <v>Live Music</v>
      </c>
      <c r="B70" s="20"/>
      <c r="C70" s="49"/>
      <c r="D70" s="49"/>
      <c r="E70" s="49"/>
      <c r="F70" s="49"/>
      <c r="G70" s="49"/>
      <c r="H70" s="49">
        <v>500</v>
      </c>
      <c r="I70" s="49"/>
      <c r="J70" s="49"/>
      <c r="K70" s="49"/>
      <c r="L70" s="49"/>
      <c r="M70" s="49"/>
      <c r="N70" s="49"/>
      <c r="O70" s="49">
        <f t="shared" si="35"/>
        <v>500</v>
      </c>
      <c r="R70" s="7"/>
      <c r="S70" s="7"/>
      <c r="T70" s="7"/>
      <c r="U70" s="7"/>
      <c r="V70" s="7"/>
      <c r="W70" s="7"/>
      <c r="X70" s="7"/>
      <c r="Y70" s="7"/>
      <c r="Z70" s="7"/>
      <c r="AA70" s="7"/>
      <c r="AB70" s="7"/>
      <c r="AC70" s="7"/>
    </row>
    <row r="71" spans="1:29" ht="14.55" customHeight="1" x14ac:dyDescent="0.3">
      <c r="A71" s="19" t="str">
        <f t="shared" si="36"/>
        <v>Book Sale</v>
      </c>
      <c r="B71" s="20"/>
      <c r="C71" s="49"/>
      <c r="D71" s="49"/>
      <c r="E71" s="49"/>
      <c r="F71" s="49"/>
      <c r="G71" s="49"/>
      <c r="H71" s="49"/>
      <c r="I71" s="49"/>
      <c r="J71" s="49">
        <v>100</v>
      </c>
      <c r="K71" s="49"/>
      <c r="L71" s="49"/>
      <c r="M71" s="49"/>
      <c r="N71" s="49"/>
      <c r="O71" s="49">
        <f t="shared" si="35"/>
        <v>100</v>
      </c>
      <c r="R71" s="7"/>
      <c r="S71" s="7"/>
      <c r="T71" s="7"/>
      <c r="U71" s="7"/>
      <c r="V71" s="7"/>
      <c r="W71" s="7"/>
      <c r="X71" s="7"/>
      <c r="Y71" s="7"/>
      <c r="Z71" s="7"/>
      <c r="AA71" s="7"/>
      <c r="AB71" s="7"/>
      <c r="AC71" s="7"/>
    </row>
    <row r="72" spans="1:29" ht="14.55" customHeight="1" x14ac:dyDescent="0.3">
      <c r="A72" s="19" t="str">
        <f t="shared" si="36"/>
        <v>Theme Night</v>
      </c>
      <c r="B72" s="20"/>
      <c r="C72" s="49">
        <v>400</v>
      </c>
      <c r="D72" s="49"/>
      <c r="E72" s="49">
        <v>400</v>
      </c>
      <c r="F72" s="49"/>
      <c r="G72" s="49"/>
      <c r="H72" s="49"/>
      <c r="I72" s="49"/>
      <c r="J72" s="49"/>
      <c r="K72" s="49"/>
      <c r="L72" s="49"/>
      <c r="M72" s="49"/>
      <c r="N72" s="49">
        <v>400</v>
      </c>
      <c r="O72" s="49">
        <f t="shared" si="35"/>
        <v>1200</v>
      </c>
      <c r="R72" s="7"/>
      <c r="S72" s="7"/>
      <c r="T72" s="7"/>
      <c r="U72" s="7"/>
      <c r="V72" s="7"/>
      <c r="W72" s="7"/>
      <c r="X72" s="7"/>
      <c r="Y72" s="7"/>
      <c r="Z72" s="7"/>
      <c r="AA72" s="7"/>
      <c r="AB72" s="7"/>
      <c r="AC72" s="7"/>
    </row>
    <row r="73" spans="1:29" ht="14.55" customHeight="1" thickBot="1" x14ac:dyDescent="0.35">
      <c r="A73" s="16" t="s">
        <v>8</v>
      </c>
      <c r="B73" s="31" t="s">
        <v>36</v>
      </c>
      <c r="C73" s="50">
        <f>SUM(C61:C72)</f>
        <v>400</v>
      </c>
      <c r="D73" s="50">
        <f t="shared" ref="D73:O73" si="37">SUM(D61:D72)</f>
        <v>1000</v>
      </c>
      <c r="E73" s="50">
        <f t="shared" si="37"/>
        <v>550</v>
      </c>
      <c r="F73" s="50">
        <f t="shared" si="37"/>
        <v>2000</v>
      </c>
      <c r="G73" s="50">
        <f t="shared" si="37"/>
        <v>0</v>
      </c>
      <c r="H73" s="50">
        <f t="shared" si="37"/>
        <v>650</v>
      </c>
      <c r="I73" s="50">
        <f t="shared" si="37"/>
        <v>1010</v>
      </c>
      <c r="J73" s="50">
        <f t="shared" si="37"/>
        <v>100</v>
      </c>
      <c r="K73" s="50">
        <f t="shared" si="37"/>
        <v>560</v>
      </c>
      <c r="L73" s="50">
        <f t="shared" si="37"/>
        <v>750</v>
      </c>
      <c r="M73" s="50">
        <f t="shared" si="37"/>
        <v>0</v>
      </c>
      <c r="N73" s="50">
        <f t="shared" si="37"/>
        <v>1000</v>
      </c>
      <c r="O73" s="50">
        <f t="shared" si="37"/>
        <v>8020</v>
      </c>
      <c r="R73" s="7"/>
      <c r="S73" s="7"/>
      <c r="T73" s="7"/>
      <c r="U73" s="7"/>
      <c r="V73" s="7"/>
      <c r="W73" s="7"/>
      <c r="X73" s="7"/>
      <c r="Y73" s="7"/>
      <c r="Z73" s="7"/>
      <c r="AA73" s="7"/>
      <c r="AB73" s="7"/>
      <c r="AC73" s="7"/>
    </row>
    <row r="74" spans="1:29" ht="14.55" customHeight="1" x14ac:dyDescent="0.3">
      <c r="A74" s="18" t="str">
        <f>A61</f>
        <v>Curry Night</v>
      </c>
      <c r="B74" s="30">
        <f t="shared" ref="B74:B81" si="38">B45</f>
        <v>0.45</v>
      </c>
      <c r="C74" s="49">
        <f t="shared" ref="C74:N74" si="39">C61*$B74</f>
        <v>0</v>
      </c>
      <c r="D74" s="49">
        <f t="shared" si="39"/>
        <v>0</v>
      </c>
      <c r="E74" s="49">
        <f t="shared" si="39"/>
        <v>0</v>
      </c>
      <c r="F74" s="49">
        <f t="shared" si="39"/>
        <v>0</v>
      </c>
      <c r="G74" s="49">
        <f t="shared" si="39"/>
        <v>0</v>
      </c>
      <c r="H74" s="49">
        <f t="shared" si="39"/>
        <v>0</v>
      </c>
      <c r="I74" s="49">
        <f t="shared" si="39"/>
        <v>270</v>
      </c>
      <c r="J74" s="49">
        <f t="shared" si="39"/>
        <v>0</v>
      </c>
      <c r="K74" s="49">
        <f t="shared" si="39"/>
        <v>0</v>
      </c>
      <c r="L74" s="49">
        <f t="shared" si="39"/>
        <v>0</v>
      </c>
      <c r="M74" s="49">
        <f t="shared" si="39"/>
        <v>0</v>
      </c>
      <c r="N74" s="49">
        <f t="shared" si="39"/>
        <v>0</v>
      </c>
      <c r="O74" s="49">
        <f t="shared" ref="O74:O85" si="40">SUM(C74:N74)</f>
        <v>270</v>
      </c>
      <c r="R74" s="7"/>
      <c r="S74" s="7"/>
      <c r="T74" s="7"/>
      <c r="U74" s="7"/>
      <c r="V74" s="7"/>
      <c r="W74" s="7"/>
      <c r="X74" s="7"/>
      <c r="Y74" s="7"/>
      <c r="Z74" s="7"/>
      <c r="AA74" s="7"/>
      <c r="AB74" s="7"/>
      <c r="AC74" s="7"/>
    </row>
    <row r="75" spans="1:29" ht="14.55" customHeight="1" x14ac:dyDescent="0.3">
      <c r="A75" s="19" t="str">
        <f>A62</f>
        <v>Quiz Night</v>
      </c>
      <c r="B75" s="21">
        <f t="shared" si="38"/>
        <v>0.25</v>
      </c>
      <c r="C75" s="49">
        <f t="shared" ref="C75:N75" si="41">C62*$B75</f>
        <v>0</v>
      </c>
      <c r="D75" s="49">
        <f t="shared" si="41"/>
        <v>0</v>
      </c>
      <c r="E75" s="49">
        <f t="shared" si="41"/>
        <v>0</v>
      </c>
      <c r="F75" s="49">
        <f t="shared" si="41"/>
        <v>0</v>
      </c>
      <c r="G75" s="49">
        <f t="shared" si="41"/>
        <v>0</v>
      </c>
      <c r="H75" s="49">
        <f t="shared" si="41"/>
        <v>0</v>
      </c>
      <c r="I75" s="49">
        <f t="shared" si="41"/>
        <v>0</v>
      </c>
      <c r="J75" s="49">
        <f t="shared" si="41"/>
        <v>0</v>
      </c>
      <c r="K75" s="49">
        <f t="shared" si="41"/>
        <v>0</v>
      </c>
      <c r="L75" s="49">
        <f t="shared" si="41"/>
        <v>187.5</v>
      </c>
      <c r="M75" s="49">
        <f t="shared" si="41"/>
        <v>0</v>
      </c>
      <c r="N75" s="49">
        <f t="shared" si="41"/>
        <v>0</v>
      </c>
      <c r="O75" s="49">
        <f t="shared" si="40"/>
        <v>187.5</v>
      </c>
      <c r="R75" s="7"/>
      <c r="S75" s="7"/>
      <c r="T75" s="7"/>
      <c r="U75" s="7"/>
      <c r="V75" s="7"/>
      <c r="W75" s="7"/>
      <c r="X75" s="7"/>
      <c r="Y75" s="7"/>
      <c r="Z75" s="7"/>
      <c r="AA75" s="7"/>
      <c r="AB75" s="7"/>
      <c r="AC75" s="7"/>
    </row>
    <row r="76" spans="1:29" ht="14.55" customHeight="1" x14ac:dyDescent="0.3">
      <c r="A76" s="19" t="str">
        <f t="shared" ref="A76:A85" si="42">A63</f>
        <v>NGS Open Gardens</v>
      </c>
      <c r="B76" s="21">
        <f t="shared" si="38"/>
        <v>0.35</v>
      </c>
      <c r="C76" s="49">
        <f t="shared" ref="C76:N76" si="43">C63*$B76</f>
        <v>0</v>
      </c>
      <c r="D76" s="49">
        <f t="shared" si="43"/>
        <v>350</v>
      </c>
      <c r="E76" s="49">
        <f t="shared" si="43"/>
        <v>0</v>
      </c>
      <c r="F76" s="49">
        <f t="shared" si="43"/>
        <v>0</v>
      </c>
      <c r="G76" s="49">
        <f t="shared" si="43"/>
        <v>0</v>
      </c>
      <c r="H76" s="49">
        <f t="shared" si="43"/>
        <v>0</v>
      </c>
      <c r="I76" s="49">
        <f t="shared" si="43"/>
        <v>0</v>
      </c>
      <c r="J76" s="49">
        <f t="shared" si="43"/>
        <v>0</v>
      </c>
      <c r="K76" s="49">
        <f t="shared" si="43"/>
        <v>0</v>
      </c>
      <c r="L76" s="49">
        <f t="shared" si="43"/>
        <v>0</v>
      </c>
      <c r="M76" s="49">
        <f t="shared" si="43"/>
        <v>0</v>
      </c>
      <c r="N76" s="49">
        <f t="shared" si="43"/>
        <v>0</v>
      </c>
      <c r="O76" s="49">
        <f t="shared" si="40"/>
        <v>350</v>
      </c>
    </row>
    <row r="77" spans="1:29" ht="14.55" customHeight="1" x14ac:dyDescent="0.3">
      <c r="A77" s="19" t="str">
        <f t="shared" si="42"/>
        <v>Village Open Day</v>
      </c>
      <c r="B77" s="21">
        <f t="shared" si="38"/>
        <v>0.65</v>
      </c>
      <c r="C77" s="49">
        <f t="shared" ref="C77:N77" si="44">C64*$B77</f>
        <v>0</v>
      </c>
      <c r="D77" s="49">
        <f t="shared" si="44"/>
        <v>0</v>
      </c>
      <c r="E77" s="49">
        <f t="shared" si="44"/>
        <v>0</v>
      </c>
      <c r="F77" s="49">
        <f t="shared" si="44"/>
        <v>1300</v>
      </c>
      <c r="G77" s="49">
        <f t="shared" si="44"/>
        <v>0</v>
      </c>
      <c r="H77" s="49">
        <f t="shared" si="44"/>
        <v>0</v>
      </c>
      <c r="I77" s="49">
        <f t="shared" si="44"/>
        <v>0</v>
      </c>
      <c r="J77" s="49">
        <f t="shared" si="44"/>
        <v>0</v>
      </c>
      <c r="K77" s="49">
        <f t="shared" si="44"/>
        <v>0</v>
      </c>
      <c r="L77" s="49">
        <f t="shared" si="44"/>
        <v>0</v>
      </c>
      <c r="M77" s="49">
        <f t="shared" si="44"/>
        <v>0</v>
      </c>
      <c r="N77" s="49">
        <f t="shared" si="44"/>
        <v>0</v>
      </c>
      <c r="O77" s="49">
        <f t="shared" si="40"/>
        <v>1300</v>
      </c>
    </row>
    <row r="78" spans="1:29" ht="14.55" customHeight="1" x14ac:dyDescent="0.3">
      <c r="A78" s="19" t="str">
        <f t="shared" si="42"/>
        <v>Village Beakfast</v>
      </c>
      <c r="B78" s="21">
        <f t="shared" si="38"/>
        <v>0.6</v>
      </c>
      <c r="C78" s="49">
        <f t="shared" ref="C78:N78" si="45">C65*$B78</f>
        <v>0</v>
      </c>
      <c r="D78" s="49">
        <f t="shared" si="45"/>
        <v>0</v>
      </c>
      <c r="E78" s="49">
        <f t="shared" si="45"/>
        <v>0</v>
      </c>
      <c r="F78" s="49">
        <f t="shared" si="45"/>
        <v>0</v>
      </c>
      <c r="G78" s="49">
        <f t="shared" si="45"/>
        <v>0</v>
      </c>
      <c r="H78" s="49">
        <f t="shared" si="45"/>
        <v>0</v>
      </c>
      <c r="I78" s="49">
        <f t="shared" si="45"/>
        <v>0</v>
      </c>
      <c r="J78" s="49">
        <f t="shared" si="45"/>
        <v>0</v>
      </c>
      <c r="K78" s="49">
        <f t="shared" si="45"/>
        <v>0</v>
      </c>
      <c r="L78" s="49">
        <f t="shared" si="45"/>
        <v>0</v>
      </c>
      <c r="M78" s="49">
        <f t="shared" si="45"/>
        <v>0</v>
      </c>
      <c r="N78" s="49">
        <f t="shared" si="45"/>
        <v>270</v>
      </c>
      <c r="O78" s="49">
        <f t="shared" si="40"/>
        <v>270</v>
      </c>
    </row>
    <row r="79" spans="1:29" ht="14.55" customHeight="1" x14ac:dyDescent="0.3">
      <c r="A79" s="19" t="str">
        <f t="shared" si="42"/>
        <v>Coffee &amp; Chat</v>
      </c>
      <c r="B79" s="21">
        <f t="shared" si="38"/>
        <v>0.75</v>
      </c>
      <c r="C79" s="49">
        <f t="shared" ref="C79:N79" si="46">C66*$B79</f>
        <v>0</v>
      </c>
      <c r="D79" s="49">
        <f t="shared" si="46"/>
        <v>0</v>
      </c>
      <c r="E79" s="49">
        <f t="shared" si="46"/>
        <v>37.5</v>
      </c>
      <c r="F79" s="49">
        <f t="shared" si="46"/>
        <v>0</v>
      </c>
      <c r="G79" s="49">
        <f t="shared" si="46"/>
        <v>0</v>
      </c>
      <c r="H79" s="49">
        <f t="shared" si="46"/>
        <v>37.5</v>
      </c>
      <c r="I79" s="49">
        <f t="shared" si="46"/>
        <v>0</v>
      </c>
      <c r="J79" s="49">
        <f t="shared" si="46"/>
        <v>0</v>
      </c>
      <c r="K79" s="49">
        <f t="shared" si="46"/>
        <v>37.5</v>
      </c>
      <c r="L79" s="49">
        <f t="shared" si="46"/>
        <v>0</v>
      </c>
      <c r="M79" s="49">
        <f t="shared" si="46"/>
        <v>0</v>
      </c>
      <c r="N79" s="49">
        <f t="shared" si="46"/>
        <v>37.5</v>
      </c>
      <c r="O79" s="49">
        <f t="shared" si="40"/>
        <v>150</v>
      </c>
    </row>
    <row r="80" spans="1:29" ht="14.55" customHeight="1" x14ac:dyDescent="0.3">
      <c r="A80" s="19" t="str">
        <f t="shared" si="42"/>
        <v>Seniors Lunch</v>
      </c>
      <c r="B80" s="21">
        <f t="shared" si="38"/>
        <v>0.6</v>
      </c>
      <c r="C80" s="49">
        <f t="shared" ref="C80:N80" si="47">C67*$B80</f>
        <v>0</v>
      </c>
      <c r="D80" s="49">
        <f t="shared" si="47"/>
        <v>0</v>
      </c>
      <c r="E80" s="49">
        <f t="shared" si="47"/>
        <v>60</v>
      </c>
      <c r="F80" s="49">
        <f t="shared" si="47"/>
        <v>0</v>
      </c>
      <c r="G80" s="49">
        <f t="shared" si="47"/>
        <v>0</v>
      </c>
      <c r="H80" s="49">
        <f t="shared" si="47"/>
        <v>60</v>
      </c>
      <c r="I80" s="49">
        <f t="shared" si="47"/>
        <v>0</v>
      </c>
      <c r="J80" s="49">
        <f t="shared" si="47"/>
        <v>0</v>
      </c>
      <c r="K80" s="49">
        <f t="shared" si="47"/>
        <v>60</v>
      </c>
      <c r="L80" s="49">
        <f t="shared" si="47"/>
        <v>0</v>
      </c>
      <c r="M80" s="49">
        <f t="shared" si="47"/>
        <v>0</v>
      </c>
      <c r="N80" s="49">
        <f t="shared" si="47"/>
        <v>60</v>
      </c>
      <c r="O80" s="49">
        <f t="shared" si="40"/>
        <v>240</v>
      </c>
    </row>
    <row r="81" spans="1:16" ht="14.55" customHeight="1" x14ac:dyDescent="0.3">
      <c r="A81" s="19" t="str">
        <f t="shared" si="42"/>
        <v>Movie Night</v>
      </c>
      <c r="B81" s="21">
        <f t="shared" si="38"/>
        <v>0.6</v>
      </c>
      <c r="C81" s="49">
        <f t="shared" ref="C81:N81" si="48">C68*$B81</f>
        <v>0</v>
      </c>
      <c r="D81" s="49">
        <f t="shared" si="48"/>
        <v>0</v>
      </c>
      <c r="E81" s="49">
        <f t="shared" si="48"/>
        <v>0</v>
      </c>
      <c r="F81" s="49">
        <f t="shared" si="48"/>
        <v>0</v>
      </c>
      <c r="G81" s="49">
        <f t="shared" si="48"/>
        <v>0</v>
      </c>
      <c r="H81" s="49">
        <f t="shared" si="48"/>
        <v>0</v>
      </c>
      <c r="I81" s="49">
        <f t="shared" si="48"/>
        <v>210</v>
      </c>
      <c r="J81" s="49">
        <f t="shared" si="48"/>
        <v>0</v>
      </c>
      <c r="K81" s="49">
        <f t="shared" si="48"/>
        <v>210</v>
      </c>
      <c r="L81" s="49">
        <f t="shared" si="48"/>
        <v>0</v>
      </c>
      <c r="M81" s="49">
        <f t="shared" si="48"/>
        <v>0</v>
      </c>
      <c r="N81" s="49">
        <f t="shared" si="48"/>
        <v>0</v>
      </c>
      <c r="O81" s="49">
        <f t="shared" si="40"/>
        <v>420</v>
      </c>
    </row>
    <row r="82" spans="1:16" ht="14.55" customHeight="1" x14ac:dyDescent="0.3">
      <c r="A82" s="19" t="str">
        <f t="shared" si="42"/>
        <v>Childrens Matinee</v>
      </c>
      <c r="B82" s="21">
        <f t="shared" ref="B82:B83" si="49">B53</f>
        <v>0.9</v>
      </c>
      <c r="C82" s="49">
        <f t="shared" ref="C82:N82" si="50">C69*$B82</f>
        <v>0</v>
      </c>
      <c r="D82" s="49">
        <f t="shared" si="50"/>
        <v>0</v>
      </c>
      <c r="E82" s="49">
        <f t="shared" si="50"/>
        <v>0</v>
      </c>
      <c r="F82" s="49">
        <f t="shared" si="50"/>
        <v>0</v>
      </c>
      <c r="G82" s="49">
        <f t="shared" si="50"/>
        <v>0</v>
      </c>
      <c r="H82" s="49">
        <f t="shared" si="50"/>
        <v>0</v>
      </c>
      <c r="I82" s="49">
        <f t="shared" si="50"/>
        <v>54</v>
      </c>
      <c r="J82" s="49">
        <f t="shared" si="50"/>
        <v>0</v>
      </c>
      <c r="K82" s="49">
        <f t="shared" si="50"/>
        <v>54</v>
      </c>
      <c r="L82" s="49">
        <f t="shared" si="50"/>
        <v>0</v>
      </c>
      <c r="M82" s="49">
        <f t="shared" si="50"/>
        <v>0</v>
      </c>
      <c r="N82" s="49">
        <f t="shared" si="50"/>
        <v>0</v>
      </c>
      <c r="O82" s="49">
        <f t="shared" si="40"/>
        <v>108</v>
      </c>
    </row>
    <row r="83" spans="1:16" ht="14.55" customHeight="1" x14ac:dyDescent="0.3">
      <c r="A83" s="19" t="str">
        <f t="shared" si="42"/>
        <v>Live Music</v>
      </c>
      <c r="B83" s="21">
        <f t="shared" si="49"/>
        <v>0.75</v>
      </c>
      <c r="C83" s="49">
        <f t="shared" ref="C83:N83" si="51">C70*$B83</f>
        <v>0</v>
      </c>
      <c r="D83" s="49">
        <f t="shared" si="51"/>
        <v>0</v>
      </c>
      <c r="E83" s="49">
        <f t="shared" si="51"/>
        <v>0</v>
      </c>
      <c r="F83" s="49">
        <f t="shared" si="51"/>
        <v>0</v>
      </c>
      <c r="G83" s="49">
        <f t="shared" si="51"/>
        <v>0</v>
      </c>
      <c r="H83" s="49">
        <f t="shared" si="51"/>
        <v>375</v>
      </c>
      <c r="I83" s="49">
        <f t="shared" si="51"/>
        <v>0</v>
      </c>
      <c r="J83" s="49">
        <f t="shared" si="51"/>
        <v>0</v>
      </c>
      <c r="K83" s="49">
        <f t="shared" si="51"/>
        <v>0</v>
      </c>
      <c r="L83" s="49">
        <f t="shared" si="51"/>
        <v>0</v>
      </c>
      <c r="M83" s="49">
        <f t="shared" si="51"/>
        <v>0</v>
      </c>
      <c r="N83" s="49">
        <f t="shared" si="51"/>
        <v>0</v>
      </c>
      <c r="O83" s="49">
        <f t="shared" si="40"/>
        <v>375</v>
      </c>
    </row>
    <row r="84" spans="1:16" ht="14.55" customHeight="1" x14ac:dyDescent="0.3">
      <c r="A84" s="19" t="str">
        <f t="shared" si="42"/>
        <v>Book Sale</v>
      </c>
      <c r="B84" s="21">
        <f t="shared" ref="B84" si="52">B55</f>
        <v>0</v>
      </c>
      <c r="C84" s="49">
        <f t="shared" ref="C84:N84" si="53">C71*$B84</f>
        <v>0</v>
      </c>
      <c r="D84" s="49">
        <f t="shared" si="53"/>
        <v>0</v>
      </c>
      <c r="E84" s="49">
        <f t="shared" si="53"/>
        <v>0</v>
      </c>
      <c r="F84" s="49">
        <f t="shared" si="53"/>
        <v>0</v>
      </c>
      <c r="G84" s="49">
        <f t="shared" si="53"/>
        <v>0</v>
      </c>
      <c r="H84" s="49">
        <f t="shared" si="53"/>
        <v>0</v>
      </c>
      <c r="I84" s="49">
        <f t="shared" si="53"/>
        <v>0</v>
      </c>
      <c r="J84" s="49">
        <f t="shared" si="53"/>
        <v>0</v>
      </c>
      <c r="K84" s="49">
        <f t="shared" si="53"/>
        <v>0</v>
      </c>
      <c r="L84" s="49">
        <f t="shared" si="53"/>
        <v>0</v>
      </c>
      <c r="M84" s="49">
        <f t="shared" si="53"/>
        <v>0</v>
      </c>
      <c r="N84" s="49">
        <f t="shared" si="53"/>
        <v>0</v>
      </c>
      <c r="O84" s="6">
        <f t="shared" si="40"/>
        <v>0</v>
      </c>
    </row>
    <row r="85" spans="1:16" ht="14.55" customHeight="1" x14ac:dyDescent="0.3">
      <c r="A85" s="19" t="str">
        <f t="shared" si="42"/>
        <v>Theme Night</v>
      </c>
      <c r="B85" s="21">
        <f t="shared" ref="B85" si="54">B56</f>
        <v>0.45</v>
      </c>
      <c r="C85" s="49">
        <f t="shared" ref="C85:N85" si="55">C72*$B85</f>
        <v>180</v>
      </c>
      <c r="D85" s="49">
        <f t="shared" si="55"/>
        <v>0</v>
      </c>
      <c r="E85" s="49">
        <f t="shared" si="55"/>
        <v>180</v>
      </c>
      <c r="F85" s="49">
        <f t="shared" si="55"/>
        <v>0</v>
      </c>
      <c r="G85" s="49">
        <f t="shared" si="55"/>
        <v>0</v>
      </c>
      <c r="H85" s="49">
        <f t="shared" si="55"/>
        <v>0</v>
      </c>
      <c r="I85" s="49">
        <f t="shared" si="55"/>
        <v>0</v>
      </c>
      <c r="J85" s="49">
        <f t="shared" si="55"/>
        <v>0</v>
      </c>
      <c r="K85" s="49">
        <f t="shared" si="55"/>
        <v>0</v>
      </c>
      <c r="L85" s="49">
        <f t="shared" si="55"/>
        <v>0</v>
      </c>
      <c r="M85" s="49">
        <f t="shared" si="55"/>
        <v>0</v>
      </c>
      <c r="N85" s="49">
        <f t="shared" si="55"/>
        <v>180</v>
      </c>
      <c r="O85" s="49">
        <f t="shared" si="40"/>
        <v>540</v>
      </c>
    </row>
    <row r="86" spans="1:16" ht="14.55" customHeight="1" thickBot="1" x14ac:dyDescent="0.35">
      <c r="A86" s="16" t="s">
        <v>37</v>
      </c>
      <c r="B86" s="17"/>
      <c r="C86" s="50">
        <f>SUM(C74:C85)</f>
        <v>180</v>
      </c>
      <c r="D86" s="50">
        <f t="shared" ref="D86:O86" si="56">SUM(D74:D85)</f>
        <v>350</v>
      </c>
      <c r="E86" s="50">
        <f t="shared" si="56"/>
        <v>277.5</v>
      </c>
      <c r="F86" s="50">
        <f t="shared" si="56"/>
        <v>1300</v>
      </c>
      <c r="G86" s="50">
        <f t="shared" si="56"/>
        <v>0</v>
      </c>
      <c r="H86" s="50">
        <f t="shared" si="56"/>
        <v>472.5</v>
      </c>
      <c r="I86" s="50">
        <f t="shared" si="56"/>
        <v>534</v>
      </c>
      <c r="J86" s="50">
        <f t="shared" si="56"/>
        <v>0</v>
      </c>
      <c r="K86" s="50">
        <f t="shared" si="56"/>
        <v>361.5</v>
      </c>
      <c r="L86" s="50">
        <f t="shared" si="56"/>
        <v>187.5</v>
      </c>
      <c r="M86" s="50">
        <f t="shared" si="56"/>
        <v>0</v>
      </c>
      <c r="N86" s="50">
        <f t="shared" si="56"/>
        <v>547.5</v>
      </c>
      <c r="O86" s="50">
        <f t="shared" si="56"/>
        <v>4210.5</v>
      </c>
      <c r="P86" s="29"/>
    </row>
    <row r="87" spans="1:16" ht="14.55" customHeight="1" x14ac:dyDescent="0.3">
      <c r="O87" s="26"/>
    </row>
    <row r="88" spans="1:16" ht="14.55" customHeight="1" x14ac:dyDescent="0.3">
      <c r="O88" s="35"/>
    </row>
    <row r="89" spans="1:16" ht="14.55" customHeight="1" x14ac:dyDescent="0.3"/>
    <row r="90" spans="1:16" ht="14.55" customHeight="1" x14ac:dyDescent="0.3"/>
    <row r="91" spans="1:16" ht="14.55" customHeight="1" x14ac:dyDescent="0.3"/>
  </sheetData>
  <phoneticPr fontId="5" type="noConversion"/>
  <pageMargins left="0.70866141732283472" right="0.70866141732283472" top="0.74803149606299213" bottom="0.74803149606299213" header="0.31496062992125984" footer="0.31496062992125984"/>
  <pageSetup paperSize="9" scale="38" orientation="landscape" horizontalDpi="360" verticalDpi="360" r:id="rId1"/>
  <ignoredErrors>
    <ignoredError sqref="O24:O25 C16:N16" formulaRange="1"/>
    <ignoredError sqref="O16" formula="1"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EADDD-260B-4EA2-BBC9-3AC18EA43430}">
  <sheetPr>
    <pageSetUpPr fitToPage="1"/>
  </sheetPr>
  <dimension ref="A1:Q51"/>
  <sheetViews>
    <sheetView showZeros="0" zoomScaleNormal="100" workbookViewId="0">
      <selection activeCell="Q16" sqref="Q16"/>
    </sheetView>
  </sheetViews>
  <sheetFormatPr defaultRowHeight="14.4" x14ac:dyDescent="0.3"/>
  <cols>
    <col min="1" max="1" width="22.44140625" customWidth="1"/>
    <col min="2" max="7" width="9.5546875" bestFit="1" customWidth="1"/>
    <col min="8" max="8" width="10.5546875" bestFit="1" customWidth="1"/>
    <col min="9" max="13" width="9.5546875" bestFit="1" customWidth="1"/>
  </cols>
  <sheetData>
    <row r="1" spans="1:17" ht="18" x14ac:dyDescent="0.35">
      <c r="A1" s="1" t="s">
        <v>46</v>
      </c>
    </row>
    <row r="2" spans="1:17" ht="18" x14ac:dyDescent="0.35">
      <c r="A2" s="1"/>
    </row>
    <row r="3" spans="1:17" x14ac:dyDescent="0.3">
      <c r="A3" s="9" t="s">
        <v>4</v>
      </c>
      <c r="B3" s="4">
        <v>45383</v>
      </c>
      <c r="C3" s="4">
        <v>45413</v>
      </c>
      <c r="D3" s="4">
        <v>45444</v>
      </c>
      <c r="E3" s="4">
        <v>45474</v>
      </c>
      <c r="F3" s="4">
        <v>45505</v>
      </c>
      <c r="G3" s="4">
        <v>45536</v>
      </c>
      <c r="H3" s="4">
        <v>45566</v>
      </c>
      <c r="I3" s="4">
        <v>45597</v>
      </c>
      <c r="J3" s="4">
        <v>45627</v>
      </c>
      <c r="K3" s="4">
        <v>45658</v>
      </c>
      <c r="L3" s="4">
        <v>45689</v>
      </c>
      <c r="M3" s="4">
        <v>45717</v>
      </c>
      <c r="N3" s="5" t="s">
        <v>23</v>
      </c>
      <c r="O3" s="2"/>
    </row>
    <row r="4" spans="1:17" x14ac:dyDescent="0.3">
      <c r="A4" s="6" t="s">
        <v>47</v>
      </c>
      <c r="B4" s="49">
        <v>30</v>
      </c>
      <c r="C4" s="49">
        <v>30</v>
      </c>
      <c r="D4" s="49">
        <v>30</v>
      </c>
      <c r="E4" s="49">
        <v>30</v>
      </c>
      <c r="F4" s="49">
        <v>30</v>
      </c>
      <c r="G4" s="49">
        <v>30</v>
      </c>
      <c r="H4" s="49">
        <v>30</v>
      </c>
      <c r="I4" s="49">
        <v>30</v>
      </c>
      <c r="J4" s="49">
        <v>30</v>
      </c>
      <c r="K4" s="49">
        <v>30</v>
      </c>
      <c r="L4" s="49">
        <v>30</v>
      </c>
      <c r="M4" s="49">
        <v>30</v>
      </c>
      <c r="N4" s="49">
        <f>SUM(B4:M4)</f>
        <v>360</v>
      </c>
    </row>
    <row r="5" spans="1:17" x14ac:dyDescent="0.3">
      <c r="A5" s="6" t="s">
        <v>48</v>
      </c>
      <c r="B5" s="49"/>
      <c r="C5" s="49"/>
      <c r="D5" s="49"/>
      <c r="E5" s="49"/>
      <c r="F5" s="49"/>
      <c r="G5" s="49"/>
      <c r="H5" s="49"/>
      <c r="I5" s="49">
        <v>50</v>
      </c>
      <c r="J5" s="49"/>
      <c r="K5" s="49"/>
      <c r="L5" s="49"/>
      <c r="M5" s="49"/>
      <c r="N5" s="49">
        <f t="shared" ref="N5:N15" si="0">SUM(B5:M5)</f>
        <v>50</v>
      </c>
      <c r="P5" s="7"/>
      <c r="Q5" s="7"/>
    </row>
    <row r="6" spans="1:17" x14ac:dyDescent="0.3">
      <c r="A6" s="6" t="s">
        <v>49</v>
      </c>
      <c r="B6" s="49"/>
      <c r="C6" s="49"/>
      <c r="D6" s="49"/>
      <c r="E6" s="49"/>
      <c r="F6" s="49"/>
      <c r="G6" s="49">
        <v>50</v>
      </c>
      <c r="H6" s="49"/>
      <c r="I6" s="49"/>
      <c r="J6" s="49"/>
      <c r="K6" s="49"/>
      <c r="L6" s="49"/>
      <c r="M6" s="49"/>
      <c r="N6" s="49">
        <f t="shared" si="0"/>
        <v>50</v>
      </c>
      <c r="P6" s="7"/>
      <c r="Q6" s="7"/>
    </row>
    <row r="7" spans="1:17" x14ac:dyDescent="0.3">
      <c r="A7" s="6" t="s">
        <v>52</v>
      </c>
      <c r="B7" s="49"/>
      <c r="C7" s="49"/>
      <c r="D7" s="49"/>
      <c r="E7" s="49"/>
      <c r="F7" s="49"/>
      <c r="G7" s="49"/>
      <c r="H7" s="49"/>
      <c r="I7" s="49"/>
      <c r="J7" s="49"/>
      <c r="K7" s="49">
        <v>50</v>
      </c>
      <c r="L7" s="49"/>
      <c r="M7" s="49"/>
      <c r="N7" s="49">
        <f t="shared" si="0"/>
        <v>50</v>
      </c>
      <c r="P7" s="7"/>
      <c r="Q7" s="7"/>
    </row>
    <row r="8" spans="1:17" x14ac:dyDescent="0.3">
      <c r="A8" s="6" t="s">
        <v>50</v>
      </c>
      <c r="B8" s="49"/>
      <c r="C8" s="49">
        <v>50</v>
      </c>
      <c r="D8" s="49"/>
      <c r="E8" s="49"/>
      <c r="F8" s="49"/>
      <c r="G8" s="49"/>
      <c r="H8" s="49"/>
      <c r="I8" s="49"/>
      <c r="J8" s="49"/>
      <c r="K8" s="52"/>
      <c r="L8" s="49"/>
      <c r="M8" s="49"/>
      <c r="N8" s="49">
        <f t="shared" si="0"/>
        <v>50</v>
      </c>
      <c r="P8" s="7"/>
      <c r="Q8" s="7"/>
    </row>
    <row r="9" spans="1:17" x14ac:dyDescent="0.3">
      <c r="A9" s="6" t="s">
        <v>51</v>
      </c>
      <c r="B9" s="49">
        <v>30</v>
      </c>
      <c r="C9" s="49"/>
      <c r="D9" s="49"/>
      <c r="E9" s="49"/>
      <c r="F9" s="49"/>
      <c r="G9" s="49"/>
      <c r="H9" s="49"/>
      <c r="I9" s="49"/>
      <c r="J9" s="49"/>
      <c r="K9" s="49"/>
      <c r="L9" s="49"/>
      <c r="M9" s="49"/>
      <c r="N9" s="49">
        <f t="shared" si="0"/>
        <v>30</v>
      </c>
      <c r="P9" s="7"/>
      <c r="Q9" s="7"/>
    </row>
    <row r="10" spans="1:17" x14ac:dyDescent="0.3">
      <c r="A10" s="6" t="s">
        <v>55</v>
      </c>
      <c r="B10" s="49"/>
      <c r="C10" s="49"/>
      <c r="D10" s="49"/>
      <c r="E10" s="49"/>
      <c r="F10" s="49"/>
      <c r="G10" s="49">
        <v>1488</v>
      </c>
      <c r="H10" s="52"/>
      <c r="I10" s="49"/>
      <c r="J10" s="49"/>
      <c r="K10" s="49"/>
      <c r="L10" s="49">
        <v>100</v>
      </c>
      <c r="M10" s="49"/>
      <c r="N10" s="49">
        <f t="shared" si="0"/>
        <v>1588</v>
      </c>
      <c r="P10" s="7"/>
      <c r="Q10" s="7"/>
    </row>
    <row r="11" spans="1:17" x14ac:dyDescent="0.3">
      <c r="A11" s="6" t="s">
        <v>56</v>
      </c>
      <c r="B11" s="49">
        <v>10</v>
      </c>
      <c r="C11" s="49">
        <v>10</v>
      </c>
      <c r="D11" s="49">
        <v>10</v>
      </c>
      <c r="E11" s="49">
        <v>10</v>
      </c>
      <c r="F11" s="49">
        <v>10</v>
      </c>
      <c r="G11" s="49">
        <v>10</v>
      </c>
      <c r="H11" s="49">
        <v>10</v>
      </c>
      <c r="I11" s="49">
        <v>10</v>
      </c>
      <c r="J11" s="49">
        <v>10</v>
      </c>
      <c r="K11" s="49">
        <v>10</v>
      </c>
      <c r="L11" s="49">
        <v>10</v>
      </c>
      <c r="M11" s="49">
        <v>10</v>
      </c>
      <c r="N11" s="49">
        <f t="shared" si="0"/>
        <v>120</v>
      </c>
      <c r="P11" s="7"/>
      <c r="Q11" s="7"/>
    </row>
    <row r="12" spans="1:17" x14ac:dyDescent="0.3">
      <c r="A12" s="6" t="s">
        <v>72</v>
      </c>
      <c r="B12" s="49"/>
      <c r="C12" s="49"/>
      <c r="D12" s="49"/>
      <c r="E12" s="49"/>
      <c r="F12" s="49"/>
      <c r="G12" s="49"/>
      <c r="H12" s="49"/>
      <c r="I12" s="49"/>
      <c r="J12" s="49"/>
      <c r="K12" s="49"/>
      <c r="L12" s="49"/>
      <c r="M12" s="49"/>
      <c r="N12" s="49">
        <f t="shared" si="0"/>
        <v>0</v>
      </c>
      <c r="P12" s="7"/>
      <c r="Q12" s="7"/>
    </row>
    <row r="13" spans="1:17" x14ac:dyDescent="0.3">
      <c r="A13" s="6" t="s">
        <v>73</v>
      </c>
      <c r="B13" s="49"/>
      <c r="C13" s="49"/>
      <c r="D13" s="49"/>
      <c r="E13" s="49"/>
      <c r="F13" s="49"/>
      <c r="G13" s="49"/>
      <c r="H13" s="49"/>
      <c r="I13" s="49"/>
      <c r="J13" s="49"/>
      <c r="K13" s="49"/>
      <c r="L13" s="49"/>
      <c r="M13" s="49"/>
      <c r="N13" s="49">
        <f t="shared" si="0"/>
        <v>0</v>
      </c>
      <c r="P13" s="7"/>
      <c r="Q13" s="7"/>
    </row>
    <row r="14" spans="1:17" x14ac:dyDescent="0.3">
      <c r="A14" s="6"/>
      <c r="B14" s="49"/>
      <c r="C14" s="49"/>
      <c r="D14" s="49"/>
      <c r="E14" s="49"/>
      <c r="F14" s="49"/>
      <c r="G14" s="49"/>
      <c r="H14" s="49"/>
      <c r="I14" s="49"/>
      <c r="J14" s="49"/>
      <c r="K14" s="49"/>
      <c r="L14" s="49"/>
      <c r="M14" s="49"/>
      <c r="N14" s="49">
        <f t="shared" si="0"/>
        <v>0</v>
      </c>
    </row>
    <row r="15" spans="1:17" x14ac:dyDescent="0.3">
      <c r="A15" s="6"/>
      <c r="B15" s="49"/>
      <c r="C15" s="49"/>
      <c r="D15" s="49"/>
      <c r="E15" s="49"/>
      <c r="F15" s="49"/>
      <c r="G15" s="49"/>
      <c r="H15" s="49"/>
      <c r="I15" s="49"/>
      <c r="J15" s="49"/>
      <c r="K15" s="49"/>
      <c r="L15" s="49"/>
      <c r="M15" s="49"/>
      <c r="N15" s="49">
        <f t="shared" si="0"/>
        <v>0</v>
      </c>
    </row>
    <row r="16" spans="1:17" x14ac:dyDescent="0.3">
      <c r="A16" s="6"/>
      <c r="B16" s="49"/>
      <c r="C16" s="49"/>
      <c r="D16" s="49"/>
      <c r="E16" s="49"/>
      <c r="F16" s="49"/>
      <c r="G16" s="49"/>
      <c r="H16" s="49"/>
      <c r="I16" s="49"/>
      <c r="J16" s="49"/>
      <c r="K16" s="49"/>
      <c r="L16" s="49"/>
      <c r="M16" s="49"/>
      <c r="N16" s="49"/>
    </row>
    <row r="17" spans="1:14" ht="15" thickBot="1" x14ac:dyDescent="0.35">
      <c r="A17" s="10" t="s">
        <v>2</v>
      </c>
      <c r="B17" s="50">
        <f t="shared" ref="B17:N17" si="1">SUM(B4:B15)</f>
        <v>70</v>
      </c>
      <c r="C17" s="50">
        <f t="shared" si="1"/>
        <v>90</v>
      </c>
      <c r="D17" s="50">
        <f t="shared" si="1"/>
        <v>40</v>
      </c>
      <c r="E17" s="50">
        <f t="shared" si="1"/>
        <v>40</v>
      </c>
      <c r="F17" s="50">
        <f t="shared" si="1"/>
        <v>40</v>
      </c>
      <c r="G17" s="50">
        <f t="shared" si="1"/>
        <v>1578</v>
      </c>
      <c r="H17" s="50">
        <f t="shared" si="1"/>
        <v>40</v>
      </c>
      <c r="I17" s="50">
        <f t="shared" si="1"/>
        <v>90</v>
      </c>
      <c r="J17" s="50">
        <f t="shared" si="1"/>
        <v>40</v>
      </c>
      <c r="K17" s="50">
        <f t="shared" si="1"/>
        <v>90</v>
      </c>
      <c r="L17" s="50">
        <f t="shared" si="1"/>
        <v>140</v>
      </c>
      <c r="M17" s="50">
        <f t="shared" si="1"/>
        <v>40</v>
      </c>
      <c r="N17" s="51">
        <f t="shared" si="1"/>
        <v>2298</v>
      </c>
    </row>
    <row r="20" spans="1:14" x14ac:dyDescent="0.3">
      <c r="A20" s="9" t="s">
        <v>5</v>
      </c>
      <c r="B20" s="4">
        <v>45748</v>
      </c>
      <c r="C20" s="4">
        <v>45778</v>
      </c>
      <c r="D20" s="4">
        <v>45809</v>
      </c>
      <c r="E20" s="4">
        <v>45839</v>
      </c>
      <c r="F20" s="4">
        <v>45870</v>
      </c>
      <c r="G20" s="4">
        <v>45901</v>
      </c>
      <c r="H20" s="4">
        <v>45931</v>
      </c>
      <c r="I20" s="4">
        <v>45962</v>
      </c>
      <c r="J20" s="4">
        <v>45992</v>
      </c>
      <c r="K20" s="4">
        <v>46023</v>
      </c>
      <c r="L20" s="4">
        <v>46054</v>
      </c>
      <c r="M20" s="4">
        <v>46082</v>
      </c>
      <c r="N20" s="5" t="s">
        <v>23</v>
      </c>
    </row>
    <row r="21" spans="1:14" x14ac:dyDescent="0.3">
      <c r="A21" s="6" t="str">
        <f t="shared" ref="A21:A33" si="2">A4</f>
        <v>Cleaning</v>
      </c>
      <c r="B21" s="23"/>
      <c r="C21" s="23"/>
      <c r="D21" s="23"/>
      <c r="E21" s="23"/>
      <c r="F21" s="49">
        <v>35</v>
      </c>
      <c r="G21" s="49">
        <v>35</v>
      </c>
      <c r="H21" s="49">
        <v>35</v>
      </c>
      <c r="I21" s="49">
        <v>35</v>
      </c>
      <c r="J21" s="49">
        <v>35</v>
      </c>
      <c r="K21" s="49">
        <v>35</v>
      </c>
      <c r="L21" s="49">
        <v>35</v>
      </c>
      <c r="M21" s="49">
        <v>35</v>
      </c>
      <c r="N21" s="49">
        <f>SUM(B21:M21)</f>
        <v>280</v>
      </c>
    </row>
    <row r="22" spans="1:14" x14ac:dyDescent="0.3">
      <c r="A22" s="6" t="str">
        <f t="shared" si="2"/>
        <v>Gutters &amp; Drains</v>
      </c>
      <c r="B22" s="25"/>
      <c r="C22" s="25"/>
      <c r="D22" s="25"/>
      <c r="E22" s="25"/>
      <c r="F22" s="49">
        <v>0</v>
      </c>
      <c r="G22" s="49">
        <v>0</v>
      </c>
      <c r="H22" s="49">
        <v>0</v>
      </c>
      <c r="I22" s="49">
        <v>54</v>
      </c>
      <c r="J22" s="49">
        <v>0</v>
      </c>
      <c r="K22" s="49">
        <v>0</v>
      </c>
      <c r="L22" s="49">
        <v>0</v>
      </c>
      <c r="M22" s="49">
        <v>0</v>
      </c>
      <c r="N22" s="49">
        <f t="shared" ref="N22:N32" si="3">SUM(B22:M22)</f>
        <v>54</v>
      </c>
    </row>
    <row r="23" spans="1:14" x14ac:dyDescent="0.3">
      <c r="A23" s="6" t="str">
        <f t="shared" si="2"/>
        <v>Chimney Sweep</v>
      </c>
      <c r="B23" s="25"/>
      <c r="C23" s="25"/>
      <c r="D23" s="25"/>
      <c r="E23" s="25"/>
      <c r="F23" s="49">
        <v>0</v>
      </c>
      <c r="G23" s="49">
        <v>54</v>
      </c>
      <c r="H23" s="49">
        <v>0</v>
      </c>
      <c r="I23" s="49">
        <v>0</v>
      </c>
      <c r="J23" s="49">
        <v>0</v>
      </c>
      <c r="K23" s="49">
        <v>0</v>
      </c>
      <c r="L23" s="49">
        <v>0</v>
      </c>
      <c r="M23" s="49">
        <v>0</v>
      </c>
      <c r="N23" s="49">
        <f t="shared" si="3"/>
        <v>54</v>
      </c>
    </row>
    <row r="24" spans="1:14" x14ac:dyDescent="0.3">
      <c r="A24" s="6" t="str">
        <f t="shared" si="2"/>
        <v>EICR Report</v>
      </c>
      <c r="B24" s="25"/>
      <c r="C24" s="25"/>
      <c r="D24" s="25"/>
      <c r="E24" s="25"/>
      <c r="F24" s="49">
        <v>0</v>
      </c>
      <c r="G24" s="49">
        <v>0</v>
      </c>
      <c r="H24" s="49">
        <v>0</v>
      </c>
      <c r="I24" s="49">
        <v>0</v>
      </c>
      <c r="J24" s="49">
        <v>0</v>
      </c>
      <c r="K24" s="49">
        <v>52</v>
      </c>
      <c r="L24" s="49">
        <v>0</v>
      </c>
      <c r="M24" s="49">
        <v>0</v>
      </c>
      <c r="N24" s="49">
        <f t="shared" si="3"/>
        <v>52</v>
      </c>
    </row>
    <row r="25" spans="1:14" x14ac:dyDescent="0.3">
      <c r="A25" s="6" t="str">
        <f t="shared" si="2"/>
        <v>PAT Testing</v>
      </c>
      <c r="B25" s="25"/>
      <c r="C25" s="25"/>
      <c r="D25" s="25"/>
      <c r="E25" s="25"/>
      <c r="F25" s="49">
        <v>50</v>
      </c>
      <c r="G25" s="49">
        <v>0</v>
      </c>
      <c r="H25" s="49">
        <v>0</v>
      </c>
      <c r="I25" s="49">
        <v>0</v>
      </c>
      <c r="J25" s="49">
        <v>0</v>
      </c>
      <c r="K25" s="52"/>
      <c r="L25" s="49">
        <v>0</v>
      </c>
      <c r="M25" s="49">
        <v>0</v>
      </c>
      <c r="N25" s="49">
        <f t="shared" si="3"/>
        <v>50</v>
      </c>
    </row>
    <row r="26" spans="1:14" x14ac:dyDescent="0.3">
      <c r="A26" s="6" t="str">
        <f t="shared" si="2"/>
        <v>Grass cutting</v>
      </c>
      <c r="B26" s="22"/>
      <c r="C26" s="22"/>
      <c r="D26" s="22"/>
      <c r="E26" s="25"/>
      <c r="F26" s="49"/>
      <c r="G26" s="49"/>
      <c r="H26" s="49"/>
      <c r="I26" s="49">
        <v>0</v>
      </c>
      <c r="J26" s="49">
        <v>0</v>
      </c>
      <c r="K26" s="49">
        <v>0</v>
      </c>
      <c r="L26" s="49">
        <v>0</v>
      </c>
      <c r="M26" s="49">
        <v>0</v>
      </c>
      <c r="N26" s="49">
        <f t="shared" si="3"/>
        <v>0</v>
      </c>
    </row>
    <row r="27" spans="1:14" ht="15.6" x14ac:dyDescent="0.3">
      <c r="A27" s="6" t="str">
        <f t="shared" si="2"/>
        <v>Hedge cutting</v>
      </c>
      <c r="B27" s="25"/>
      <c r="C27" s="55"/>
      <c r="D27" s="25"/>
      <c r="E27" s="25"/>
      <c r="F27" s="49">
        <v>0</v>
      </c>
      <c r="G27" s="49">
        <v>0</v>
      </c>
      <c r="H27" s="49"/>
      <c r="I27" s="49">
        <v>0</v>
      </c>
      <c r="J27" s="49">
        <v>0</v>
      </c>
      <c r="K27" s="49">
        <v>0</v>
      </c>
      <c r="L27" s="49">
        <v>104</v>
      </c>
      <c r="M27" s="49">
        <v>0</v>
      </c>
      <c r="N27" s="49">
        <f t="shared" si="3"/>
        <v>104</v>
      </c>
    </row>
    <row r="28" spans="1:14" x14ac:dyDescent="0.3">
      <c r="A28" s="6" t="str">
        <f t="shared" si="2"/>
        <v>Supplies</v>
      </c>
      <c r="B28" s="25"/>
      <c r="C28" s="25"/>
      <c r="D28" s="25"/>
      <c r="E28" s="25"/>
      <c r="F28" s="49">
        <v>11</v>
      </c>
      <c r="G28" s="49">
        <v>11</v>
      </c>
      <c r="H28" s="49">
        <v>11</v>
      </c>
      <c r="I28" s="49">
        <v>11</v>
      </c>
      <c r="J28" s="49">
        <v>11</v>
      </c>
      <c r="K28" s="49">
        <v>11</v>
      </c>
      <c r="L28" s="49">
        <v>11</v>
      </c>
      <c r="M28" s="49">
        <v>11</v>
      </c>
      <c r="N28" s="49">
        <f t="shared" si="3"/>
        <v>88</v>
      </c>
    </row>
    <row r="29" spans="1:14" x14ac:dyDescent="0.3">
      <c r="A29" s="6" t="str">
        <f t="shared" si="2"/>
        <v>Electrical Repairs</v>
      </c>
      <c r="B29" s="23"/>
      <c r="C29" s="23"/>
      <c r="D29" s="23"/>
      <c r="E29" s="23"/>
      <c r="F29" s="49"/>
      <c r="G29" s="49"/>
      <c r="H29" s="49"/>
      <c r="I29" s="49"/>
      <c r="J29" s="49"/>
      <c r="K29" s="49"/>
      <c r="L29" s="49"/>
      <c r="M29" s="49"/>
      <c r="N29" s="49">
        <f t="shared" si="3"/>
        <v>0</v>
      </c>
    </row>
    <row r="30" spans="1:14" x14ac:dyDescent="0.3">
      <c r="A30" s="6" t="str">
        <f t="shared" si="2"/>
        <v>Fire Safety</v>
      </c>
      <c r="B30" s="23"/>
      <c r="C30" s="23"/>
      <c r="D30" s="23"/>
      <c r="E30" s="23"/>
      <c r="F30" s="49"/>
      <c r="G30" s="49"/>
      <c r="H30" s="49"/>
      <c r="I30" s="49"/>
      <c r="J30" s="49"/>
      <c r="K30" s="49"/>
      <c r="L30" s="49"/>
      <c r="M30" s="49"/>
      <c r="N30" s="49">
        <f t="shared" si="3"/>
        <v>0</v>
      </c>
    </row>
    <row r="31" spans="1:14" x14ac:dyDescent="0.3">
      <c r="A31" s="6">
        <f t="shared" si="2"/>
        <v>0</v>
      </c>
      <c r="B31" s="23"/>
      <c r="C31" s="23"/>
      <c r="D31" s="23"/>
      <c r="E31" s="23"/>
      <c r="F31" s="49"/>
      <c r="G31" s="49"/>
      <c r="H31" s="49"/>
      <c r="I31" s="49"/>
      <c r="J31" s="49"/>
      <c r="K31" s="49"/>
      <c r="L31" s="49"/>
      <c r="M31" s="49"/>
      <c r="N31" s="49">
        <f t="shared" si="3"/>
        <v>0</v>
      </c>
    </row>
    <row r="32" spans="1:14" x14ac:dyDescent="0.3">
      <c r="A32" s="6">
        <f t="shared" si="2"/>
        <v>0</v>
      </c>
      <c r="B32" s="23"/>
      <c r="C32" s="23"/>
      <c r="D32" s="23"/>
      <c r="E32" s="23"/>
      <c r="F32" s="49"/>
      <c r="G32" s="49"/>
      <c r="H32" s="49"/>
      <c r="I32" s="49"/>
      <c r="J32" s="49"/>
      <c r="K32" s="49"/>
      <c r="L32" s="49"/>
      <c r="M32" s="49"/>
      <c r="N32" s="49">
        <f t="shared" si="3"/>
        <v>0</v>
      </c>
    </row>
    <row r="33" spans="1:14" x14ac:dyDescent="0.3">
      <c r="A33" s="6">
        <f t="shared" si="2"/>
        <v>0</v>
      </c>
      <c r="B33" s="23"/>
      <c r="C33" s="23"/>
      <c r="D33" s="23"/>
      <c r="E33" s="23"/>
      <c r="F33" s="49"/>
      <c r="G33" s="49"/>
      <c r="H33" s="49"/>
      <c r="I33" s="49"/>
      <c r="J33" s="49"/>
      <c r="K33" s="49"/>
      <c r="L33" s="49"/>
      <c r="M33" s="49"/>
      <c r="N33" s="49"/>
    </row>
    <row r="34" spans="1:14" ht="15" thickBot="1" x14ac:dyDescent="0.35">
      <c r="A34" s="10" t="s">
        <v>2</v>
      </c>
      <c r="B34" s="36">
        <f t="shared" ref="B34:N34" si="4">SUM(B21:B32)</f>
        <v>0</v>
      </c>
      <c r="C34" s="36">
        <f t="shared" si="4"/>
        <v>0</v>
      </c>
      <c r="D34" s="36">
        <f t="shared" si="4"/>
        <v>0</v>
      </c>
      <c r="E34" s="36">
        <f t="shared" si="4"/>
        <v>0</v>
      </c>
      <c r="F34" s="50">
        <f t="shared" si="4"/>
        <v>96</v>
      </c>
      <c r="G34" s="50">
        <f t="shared" si="4"/>
        <v>100</v>
      </c>
      <c r="H34" s="50">
        <f t="shared" si="4"/>
        <v>46</v>
      </c>
      <c r="I34" s="50">
        <f t="shared" si="4"/>
        <v>100</v>
      </c>
      <c r="J34" s="50">
        <f t="shared" si="4"/>
        <v>46</v>
      </c>
      <c r="K34" s="50">
        <f t="shared" si="4"/>
        <v>98</v>
      </c>
      <c r="L34" s="50">
        <f t="shared" si="4"/>
        <v>150</v>
      </c>
      <c r="M34" s="50">
        <f t="shared" si="4"/>
        <v>46</v>
      </c>
      <c r="N34" s="51">
        <f t="shared" si="4"/>
        <v>682</v>
      </c>
    </row>
    <row r="37" spans="1:14" x14ac:dyDescent="0.3">
      <c r="A37" s="9" t="s">
        <v>6</v>
      </c>
      <c r="B37" s="4">
        <v>46113</v>
      </c>
      <c r="C37" s="4">
        <v>46143</v>
      </c>
      <c r="D37" s="4">
        <v>46174</v>
      </c>
      <c r="E37" s="4">
        <v>46204</v>
      </c>
      <c r="F37" s="4">
        <v>46235</v>
      </c>
      <c r="G37" s="4">
        <v>46266</v>
      </c>
      <c r="H37" s="4">
        <v>46296</v>
      </c>
      <c r="I37" s="4">
        <v>46327</v>
      </c>
      <c r="J37" s="4">
        <v>46357</v>
      </c>
      <c r="K37" s="4">
        <v>46388</v>
      </c>
      <c r="L37" s="4">
        <v>46419</v>
      </c>
      <c r="M37" s="4">
        <v>46447</v>
      </c>
      <c r="N37" s="5" t="s">
        <v>23</v>
      </c>
    </row>
    <row r="38" spans="1:14" x14ac:dyDescent="0.3">
      <c r="A38" s="6" t="str">
        <f t="shared" ref="A38:A50" si="5">A4</f>
        <v>Cleaning</v>
      </c>
      <c r="B38" s="49">
        <v>35</v>
      </c>
      <c r="C38" s="49">
        <v>35</v>
      </c>
      <c r="D38" s="49">
        <v>35</v>
      </c>
      <c r="E38" s="49">
        <v>35</v>
      </c>
      <c r="F38" s="49">
        <v>35</v>
      </c>
      <c r="G38" s="49">
        <v>35</v>
      </c>
      <c r="H38" s="49">
        <v>35</v>
      </c>
      <c r="I38" s="49">
        <v>35</v>
      </c>
      <c r="J38" s="49">
        <v>35</v>
      </c>
      <c r="K38" s="49">
        <v>35</v>
      </c>
      <c r="L38" s="49">
        <v>35</v>
      </c>
      <c r="M38" s="49">
        <v>35</v>
      </c>
      <c r="N38" s="49">
        <f>SUM(B38:M38)</f>
        <v>420</v>
      </c>
    </row>
    <row r="39" spans="1:14" x14ac:dyDescent="0.3">
      <c r="A39" s="6" t="str">
        <f t="shared" si="5"/>
        <v>Gutters &amp; Drains</v>
      </c>
      <c r="B39" s="49">
        <v>0</v>
      </c>
      <c r="C39" s="49">
        <v>0</v>
      </c>
      <c r="D39" s="49">
        <v>0</v>
      </c>
      <c r="E39" s="49">
        <v>0</v>
      </c>
      <c r="F39" s="49">
        <v>0</v>
      </c>
      <c r="G39" s="49">
        <v>0</v>
      </c>
      <c r="H39" s="49">
        <v>0</v>
      </c>
      <c r="I39" s="49">
        <v>54</v>
      </c>
      <c r="J39" s="49">
        <v>0</v>
      </c>
      <c r="K39" s="49">
        <v>0</v>
      </c>
      <c r="L39" s="49">
        <v>0</v>
      </c>
      <c r="M39" s="49">
        <v>0</v>
      </c>
      <c r="N39" s="49">
        <f t="shared" ref="N39:N49" si="6">SUM(B39:M39)</f>
        <v>54</v>
      </c>
    </row>
    <row r="40" spans="1:14" x14ac:dyDescent="0.3">
      <c r="A40" s="6" t="str">
        <f t="shared" si="5"/>
        <v>Chimney Sweep</v>
      </c>
      <c r="B40" s="49">
        <v>0</v>
      </c>
      <c r="C40" s="49">
        <v>0</v>
      </c>
      <c r="D40" s="49">
        <v>0</v>
      </c>
      <c r="E40" s="49">
        <v>0</v>
      </c>
      <c r="F40" s="49">
        <v>0</v>
      </c>
      <c r="G40" s="49">
        <v>54</v>
      </c>
      <c r="H40" s="49">
        <v>0</v>
      </c>
      <c r="I40" s="49">
        <v>0</v>
      </c>
      <c r="J40" s="49">
        <v>0</v>
      </c>
      <c r="K40" s="49">
        <v>0</v>
      </c>
      <c r="L40" s="49">
        <v>0</v>
      </c>
      <c r="M40" s="49">
        <v>0</v>
      </c>
      <c r="N40" s="49">
        <f t="shared" si="6"/>
        <v>54</v>
      </c>
    </row>
    <row r="41" spans="1:14" x14ac:dyDescent="0.3">
      <c r="A41" s="6" t="str">
        <f t="shared" si="5"/>
        <v>EICR Report</v>
      </c>
      <c r="B41" s="49">
        <v>0</v>
      </c>
      <c r="C41" s="49">
        <v>0</v>
      </c>
      <c r="D41" s="49">
        <v>0</v>
      </c>
      <c r="E41" s="49">
        <v>0</v>
      </c>
      <c r="F41" s="49">
        <v>0</v>
      </c>
      <c r="G41" s="49">
        <v>0</v>
      </c>
      <c r="H41" s="49">
        <v>0</v>
      </c>
      <c r="I41" s="49">
        <v>0</v>
      </c>
      <c r="J41" s="49">
        <v>0</v>
      </c>
      <c r="K41" s="49">
        <v>54</v>
      </c>
      <c r="L41" s="49">
        <v>0</v>
      </c>
      <c r="M41" s="49">
        <v>0</v>
      </c>
      <c r="N41" s="49">
        <f t="shared" si="6"/>
        <v>54</v>
      </c>
    </row>
    <row r="42" spans="1:14" x14ac:dyDescent="0.3">
      <c r="A42" s="6" t="str">
        <f t="shared" si="5"/>
        <v>PAT Testing</v>
      </c>
      <c r="B42" s="49">
        <v>0</v>
      </c>
      <c r="C42" s="49">
        <v>54</v>
      </c>
      <c r="D42" s="49">
        <v>0</v>
      </c>
      <c r="E42" s="49">
        <v>0</v>
      </c>
      <c r="F42" s="49">
        <v>0</v>
      </c>
      <c r="G42" s="49">
        <v>0</v>
      </c>
      <c r="H42" s="49">
        <v>0</v>
      </c>
      <c r="I42" s="49">
        <v>0</v>
      </c>
      <c r="J42" s="49">
        <v>0</v>
      </c>
      <c r="K42" s="52"/>
      <c r="L42" s="49">
        <v>0</v>
      </c>
      <c r="M42" s="49">
        <v>0</v>
      </c>
      <c r="N42" s="49">
        <f t="shared" si="6"/>
        <v>54</v>
      </c>
    </row>
    <row r="43" spans="1:14" x14ac:dyDescent="0.3">
      <c r="A43" s="6" t="str">
        <f t="shared" si="5"/>
        <v>Grass cutting</v>
      </c>
      <c r="B43" s="49">
        <v>30</v>
      </c>
      <c r="C43" s="49"/>
      <c r="D43" s="49"/>
      <c r="E43" s="49"/>
      <c r="F43" s="49"/>
      <c r="G43" s="49"/>
      <c r="H43" s="49"/>
      <c r="I43" s="49">
        <v>0</v>
      </c>
      <c r="J43" s="49">
        <v>0</v>
      </c>
      <c r="K43" s="49">
        <v>0</v>
      </c>
      <c r="L43" s="49">
        <v>0</v>
      </c>
      <c r="M43" s="49">
        <v>0</v>
      </c>
      <c r="N43" s="49">
        <f t="shared" si="6"/>
        <v>30</v>
      </c>
    </row>
    <row r="44" spans="1:14" x14ac:dyDescent="0.3">
      <c r="A44" s="6" t="str">
        <f t="shared" si="5"/>
        <v>Hedge cutting</v>
      </c>
      <c r="B44" s="49">
        <v>0</v>
      </c>
      <c r="C44" s="49">
        <v>0</v>
      </c>
      <c r="D44" s="49">
        <v>0</v>
      </c>
      <c r="E44" s="49">
        <v>0</v>
      </c>
      <c r="F44" s="49">
        <v>0</v>
      </c>
      <c r="G44" s="49">
        <v>0</v>
      </c>
      <c r="H44" s="49"/>
      <c r="I44" s="49">
        <v>0</v>
      </c>
      <c r="J44" s="49">
        <v>0</v>
      </c>
      <c r="K44" s="49">
        <v>0</v>
      </c>
      <c r="L44" s="49">
        <v>108</v>
      </c>
      <c r="M44" s="49">
        <v>0</v>
      </c>
      <c r="N44" s="49">
        <f t="shared" si="6"/>
        <v>108</v>
      </c>
    </row>
    <row r="45" spans="1:14" x14ac:dyDescent="0.3">
      <c r="A45" s="6" t="str">
        <f t="shared" si="5"/>
        <v>Supplies</v>
      </c>
      <c r="B45" s="49">
        <v>11</v>
      </c>
      <c r="C45" s="49">
        <v>11</v>
      </c>
      <c r="D45" s="49">
        <v>11</v>
      </c>
      <c r="E45" s="49">
        <v>11</v>
      </c>
      <c r="F45" s="49">
        <v>11</v>
      </c>
      <c r="G45" s="49">
        <v>11</v>
      </c>
      <c r="H45" s="49">
        <v>11</v>
      </c>
      <c r="I45" s="49">
        <v>11</v>
      </c>
      <c r="J45" s="49">
        <v>11</v>
      </c>
      <c r="K45" s="49">
        <v>11</v>
      </c>
      <c r="L45" s="49">
        <v>11</v>
      </c>
      <c r="M45" s="49">
        <v>11</v>
      </c>
      <c r="N45" s="49">
        <f t="shared" si="6"/>
        <v>132</v>
      </c>
    </row>
    <row r="46" spans="1:14" x14ac:dyDescent="0.3">
      <c r="A46" s="6" t="str">
        <f t="shared" si="5"/>
        <v>Electrical Repairs</v>
      </c>
      <c r="B46" s="49"/>
      <c r="C46" s="49"/>
      <c r="D46" s="49"/>
      <c r="E46" s="49"/>
      <c r="F46" s="49"/>
      <c r="G46" s="49"/>
      <c r="H46" s="49"/>
      <c r="I46" s="49"/>
      <c r="J46" s="49"/>
      <c r="K46" s="49"/>
      <c r="L46" s="49"/>
      <c r="M46" s="49"/>
      <c r="N46" s="49">
        <f t="shared" si="6"/>
        <v>0</v>
      </c>
    </row>
    <row r="47" spans="1:14" x14ac:dyDescent="0.3">
      <c r="A47" s="6" t="str">
        <f t="shared" si="5"/>
        <v>Fire Safety</v>
      </c>
      <c r="B47" s="49"/>
      <c r="C47" s="49"/>
      <c r="D47" s="49"/>
      <c r="E47" s="49"/>
      <c r="F47" s="49"/>
      <c r="G47" s="49"/>
      <c r="H47" s="49"/>
      <c r="I47" s="49"/>
      <c r="J47" s="49"/>
      <c r="K47" s="49"/>
      <c r="L47" s="49"/>
      <c r="M47" s="49"/>
      <c r="N47" s="49">
        <f t="shared" si="6"/>
        <v>0</v>
      </c>
    </row>
    <row r="48" spans="1:14" x14ac:dyDescent="0.3">
      <c r="A48" s="6">
        <f t="shared" si="5"/>
        <v>0</v>
      </c>
      <c r="B48" s="49"/>
      <c r="C48" s="49"/>
      <c r="D48" s="49"/>
      <c r="E48" s="49"/>
      <c r="F48" s="49"/>
      <c r="G48" s="49"/>
      <c r="H48" s="49"/>
      <c r="I48" s="49"/>
      <c r="J48" s="49"/>
      <c r="K48" s="49"/>
      <c r="L48" s="49"/>
      <c r="M48" s="49"/>
      <c r="N48" s="49">
        <f t="shared" si="6"/>
        <v>0</v>
      </c>
    </row>
    <row r="49" spans="1:14" x14ac:dyDescent="0.3">
      <c r="A49" s="6">
        <f t="shared" si="5"/>
        <v>0</v>
      </c>
      <c r="B49" s="49"/>
      <c r="C49" s="49"/>
      <c r="D49" s="49"/>
      <c r="E49" s="49"/>
      <c r="F49" s="49"/>
      <c r="G49" s="49"/>
      <c r="H49" s="49"/>
      <c r="I49" s="49"/>
      <c r="J49" s="49"/>
      <c r="K49" s="49"/>
      <c r="L49" s="49"/>
      <c r="M49" s="49"/>
      <c r="N49" s="49">
        <f t="shared" si="6"/>
        <v>0</v>
      </c>
    </row>
    <row r="50" spans="1:14" x14ac:dyDescent="0.3">
      <c r="A50" s="6">
        <f t="shared" si="5"/>
        <v>0</v>
      </c>
      <c r="B50" s="49"/>
      <c r="C50" s="49"/>
      <c r="D50" s="49"/>
      <c r="E50" s="49"/>
      <c r="F50" s="49"/>
      <c r="G50" s="49"/>
      <c r="H50" s="49"/>
      <c r="I50" s="49"/>
      <c r="J50" s="49"/>
      <c r="K50" s="49"/>
      <c r="L50" s="49"/>
      <c r="M50" s="49"/>
      <c r="N50" s="49"/>
    </row>
    <row r="51" spans="1:14" ht="15" thickBot="1" x14ac:dyDescent="0.35">
      <c r="A51" s="10" t="s">
        <v>2</v>
      </c>
      <c r="B51" s="50">
        <f t="shared" ref="B51:N51" si="7">SUM(B38:B49)</f>
        <v>76</v>
      </c>
      <c r="C51" s="50">
        <f t="shared" si="7"/>
        <v>100</v>
      </c>
      <c r="D51" s="50">
        <f t="shared" si="7"/>
        <v>46</v>
      </c>
      <c r="E51" s="50">
        <f t="shared" si="7"/>
        <v>46</v>
      </c>
      <c r="F51" s="50">
        <f t="shared" si="7"/>
        <v>46</v>
      </c>
      <c r="G51" s="50">
        <f t="shared" si="7"/>
        <v>100</v>
      </c>
      <c r="H51" s="50">
        <f t="shared" si="7"/>
        <v>46</v>
      </c>
      <c r="I51" s="50">
        <f t="shared" si="7"/>
        <v>100</v>
      </c>
      <c r="J51" s="50">
        <f t="shared" si="7"/>
        <v>46</v>
      </c>
      <c r="K51" s="50">
        <f t="shared" si="7"/>
        <v>100</v>
      </c>
      <c r="L51" s="50">
        <f t="shared" si="7"/>
        <v>154</v>
      </c>
      <c r="M51" s="50">
        <f t="shared" si="7"/>
        <v>46</v>
      </c>
      <c r="N51" s="51">
        <f t="shared" si="7"/>
        <v>906</v>
      </c>
    </row>
  </sheetData>
  <pageMargins left="0.70866141732283472" right="0.70866141732283472" top="0.74803149606299213" bottom="0.74803149606299213" header="0.31496062992125984" footer="0.31496062992125984"/>
  <pageSetup paperSize="9" scale="64" orientation="landscape" horizontalDpi="360" verticalDpi="360" r:id="rId1"/>
  <ignoredErrors>
    <ignoredError sqref="B34:M34" formulaRange="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21E9D-0358-485E-A845-44AFB7359789}">
  <sheetPr>
    <pageSetUpPr fitToPage="1"/>
  </sheetPr>
  <dimension ref="A1:AB69"/>
  <sheetViews>
    <sheetView topLeftCell="A45" workbookViewId="0">
      <selection activeCell="P31" sqref="P31"/>
    </sheetView>
  </sheetViews>
  <sheetFormatPr defaultRowHeight="14.4" x14ac:dyDescent="0.3"/>
  <cols>
    <col min="1" max="1" width="30.21875" customWidth="1"/>
  </cols>
  <sheetData>
    <row r="1" spans="1:16" ht="18" x14ac:dyDescent="0.35">
      <c r="A1" s="1" t="s">
        <v>39</v>
      </c>
    </row>
    <row r="2" spans="1:16" ht="15.6" x14ac:dyDescent="0.3">
      <c r="A2" s="3"/>
    </row>
    <row r="3" spans="1:16" hidden="1" x14ac:dyDescent="0.3">
      <c r="A3" s="9" t="s">
        <v>3</v>
      </c>
      <c r="B3" s="5" t="s">
        <v>23</v>
      </c>
      <c r="C3" s="2"/>
      <c r="D3" s="2"/>
    </row>
    <row r="4" spans="1:16" hidden="1" x14ac:dyDescent="0.3">
      <c r="A4" s="6" t="s">
        <v>41</v>
      </c>
      <c r="B4" s="6">
        <v>2500</v>
      </c>
      <c r="E4" s="7"/>
      <c r="F4" s="7"/>
      <c r="G4" s="7"/>
      <c r="H4" s="7"/>
      <c r="I4" s="7"/>
      <c r="J4" s="7"/>
      <c r="K4" s="7"/>
      <c r="L4" s="7"/>
      <c r="M4" s="7"/>
      <c r="N4" s="7"/>
      <c r="O4" s="7"/>
      <c r="P4" s="7"/>
    </row>
    <row r="5" spans="1:16" hidden="1" x14ac:dyDescent="0.3">
      <c r="A5" s="6" t="s">
        <v>58</v>
      </c>
      <c r="B5" s="6">
        <v>5000</v>
      </c>
      <c r="E5" s="7"/>
      <c r="F5" s="7"/>
      <c r="G5" s="7"/>
      <c r="H5" s="7"/>
      <c r="I5" s="7"/>
      <c r="J5" s="7"/>
      <c r="K5" s="7"/>
      <c r="L5" s="7"/>
      <c r="M5" s="7"/>
      <c r="N5" s="7"/>
      <c r="O5" s="7"/>
      <c r="P5" s="7"/>
    </row>
    <row r="6" spans="1:16" hidden="1" x14ac:dyDescent="0.3">
      <c r="A6" s="6" t="s">
        <v>57</v>
      </c>
      <c r="B6" s="6">
        <v>250</v>
      </c>
      <c r="G6" s="7"/>
      <c r="H6" s="7"/>
      <c r="I6" s="7"/>
      <c r="J6" s="7"/>
      <c r="K6" s="7"/>
      <c r="L6" s="7"/>
      <c r="M6" s="7"/>
      <c r="N6" s="7"/>
      <c r="O6" s="7"/>
      <c r="P6" s="7"/>
    </row>
    <row r="7" spans="1:16" hidden="1" x14ac:dyDescent="0.3">
      <c r="A7" s="6" t="s">
        <v>66</v>
      </c>
      <c r="B7" s="6">
        <v>250</v>
      </c>
      <c r="E7" s="7"/>
      <c r="F7" s="7"/>
      <c r="G7" s="7"/>
      <c r="H7" s="7"/>
      <c r="I7" s="7"/>
      <c r="J7" s="7"/>
      <c r="K7" s="7"/>
      <c r="L7" s="7"/>
      <c r="M7" s="7"/>
      <c r="N7" s="7"/>
      <c r="O7" s="7"/>
      <c r="P7" s="7"/>
    </row>
    <row r="8" spans="1:16" hidden="1" x14ac:dyDescent="0.3">
      <c r="A8" s="6" t="s">
        <v>69</v>
      </c>
      <c r="B8" s="8">
        <v>2460</v>
      </c>
      <c r="E8" s="7"/>
      <c r="F8" s="7"/>
      <c r="G8" s="7"/>
      <c r="H8" s="7"/>
      <c r="I8" s="7"/>
      <c r="J8" s="7"/>
      <c r="K8" s="7"/>
      <c r="L8" s="7"/>
      <c r="M8" s="7"/>
      <c r="N8" s="7"/>
      <c r="O8" s="7"/>
      <c r="P8" s="7"/>
    </row>
    <row r="9" spans="1:16" hidden="1" x14ac:dyDescent="0.3">
      <c r="A9" s="6"/>
      <c r="B9" s="6">
        <v>0</v>
      </c>
      <c r="E9" s="7"/>
      <c r="F9" s="7"/>
      <c r="G9" s="7"/>
      <c r="H9" s="7"/>
      <c r="I9" s="7"/>
      <c r="J9" s="7"/>
      <c r="K9" s="7"/>
      <c r="L9" s="7"/>
      <c r="M9" s="7"/>
      <c r="N9" s="7"/>
      <c r="O9" s="7"/>
      <c r="P9" s="7"/>
    </row>
    <row r="10" spans="1:16" ht="15" hidden="1" thickBot="1" x14ac:dyDescent="0.35">
      <c r="A10" s="16" t="s">
        <v>40</v>
      </c>
      <c r="B10" s="11">
        <f t="shared" ref="B10" si="0">SUM(B4:B9)</f>
        <v>10460</v>
      </c>
      <c r="E10" s="7"/>
      <c r="F10" s="7"/>
      <c r="G10" s="7"/>
      <c r="H10" s="7"/>
      <c r="I10" s="7"/>
      <c r="J10" s="7"/>
      <c r="K10" s="7"/>
      <c r="L10" s="7"/>
      <c r="M10" s="7"/>
      <c r="N10" s="7"/>
      <c r="O10" s="7"/>
      <c r="P10" s="7"/>
    </row>
    <row r="11" spans="1:16" hidden="1" x14ac:dyDescent="0.3">
      <c r="A11" s="19"/>
      <c r="B11" s="6">
        <v>0</v>
      </c>
      <c r="E11" s="7"/>
      <c r="F11" s="7"/>
      <c r="G11" s="7"/>
      <c r="H11" s="7"/>
      <c r="I11" s="7"/>
      <c r="J11" s="7"/>
      <c r="K11" s="7"/>
      <c r="L11" s="7"/>
      <c r="M11" s="7"/>
      <c r="N11" s="7"/>
      <c r="O11" s="7"/>
      <c r="P11" s="7"/>
    </row>
    <row r="12" spans="1:16" hidden="1" x14ac:dyDescent="0.3">
      <c r="A12" s="19"/>
      <c r="B12" s="6">
        <v>0</v>
      </c>
      <c r="E12" s="7"/>
      <c r="F12" s="7"/>
      <c r="G12" s="7"/>
      <c r="H12" s="7"/>
      <c r="I12" s="7"/>
      <c r="J12" s="7"/>
      <c r="K12" s="7"/>
      <c r="L12" s="7"/>
      <c r="M12" s="7"/>
      <c r="N12" s="7"/>
      <c r="O12" s="7"/>
      <c r="P12" s="7"/>
    </row>
    <row r="13" spans="1:16" hidden="1" x14ac:dyDescent="0.3">
      <c r="A13" s="19"/>
      <c r="B13" s="6">
        <v>0</v>
      </c>
    </row>
    <row r="14" spans="1:16" hidden="1" x14ac:dyDescent="0.3">
      <c r="A14" s="19"/>
      <c r="B14" s="6">
        <v>0</v>
      </c>
    </row>
    <row r="15" spans="1:16" hidden="1" x14ac:dyDescent="0.3">
      <c r="A15" s="19"/>
      <c r="B15" s="6">
        <v>0</v>
      </c>
    </row>
    <row r="16" spans="1:16" hidden="1" x14ac:dyDescent="0.3">
      <c r="A16" s="19"/>
      <c r="B16" s="6">
        <v>0</v>
      </c>
    </row>
    <row r="17" spans="1:28" ht="15" hidden="1" thickBot="1" x14ac:dyDescent="0.35">
      <c r="A17" s="16" t="s">
        <v>15</v>
      </c>
      <c r="B17" s="11">
        <f t="shared" ref="B17" si="1">SUM(B11:B16)</f>
        <v>0</v>
      </c>
    </row>
    <row r="19" spans="1:28" x14ac:dyDescent="0.3">
      <c r="A19" s="9" t="s">
        <v>4</v>
      </c>
      <c r="B19" s="4">
        <v>45383</v>
      </c>
      <c r="C19" s="4">
        <v>45413</v>
      </c>
      <c r="D19" s="4">
        <v>45444</v>
      </c>
      <c r="E19" s="4">
        <v>45474</v>
      </c>
      <c r="F19" s="4">
        <v>45505</v>
      </c>
      <c r="G19" s="4">
        <v>45536</v>
      </c>
      <c r="H19" s="4">
        <v>45566</v>
      </c>
      <c r="I19" s="4">
        <v>45597</v>
      </c>
      <c r="J19" s="4">
        <v>45627</v>
      </c>
      <c r="K19" s="4">
        <v>45658</v>
      </c>
      <c r="L19" s="4">
        <v>45689</v>
      </c>
      <c r="M19" s="4">
        <v>45717</v>
      </c>
      <c r="N19" s="5" t="s">
        <v>23</v>
      </c>
    </row>
    <row r="20" spans="1:28" x14ac:dyDescent="0.3">
      <c r="A20" s="6" t="s">
        <v>41</v>
      </c>
      <c r="B20" s="6"/>
      <c r="C20" s="6">
        <v>2500</v>
      </c>
      <c r="D20" s="6"/>
      <c r="E20" s="6"/>
      <c r="F20" s="6"/>
      <c r="G20" s="6"/>
      <c r="H20" s="6"/>
      <c r="I20" s="6"/>
      <c r="J20" s="6"/>
      <c r="K20" s="6"/>
      <c r="L20" s="6"/>
      <c r="M20" s="6"/>
      <c r="N20" s="6">
        <f>SUM(B20:M20)</f>
        <v>2500</v>
      </c>
      <c r="Q20" s="7"/>
      <c r="R20" s="7"/>
      <c r="S20" s="7"/>
      <c r="T20" s="7"/>
      <c r="U20" s="7"/>
      <c r="V20" s="7"/>
      <c r="W20" s="7"/>
      <c r="X20" s="7"/>
      <c r="Y20" s="7"/>
      <c r="Z20" s="7"/>
      <c r="AA20" s="7"/>
      <c r="AB20" s="7"/>
    </row>
    <row r="21" spans="1:28" x14ac:dyDescent="0.3">
      <c r="A21" s="6" t="s">
        <v>69</v>
      </c>
      <c r="B21" s="6"/>
      <c r="D21" s="6"/>
      <c r="E21" s="6"/>
      <c r="F21" s="6"/>
      <c r="G21" s="6"/>
      <c r="H21" s="6"/>
      <c r="I21" s="6"/>
      <c r="J21" s="6"/>
      <c r="K21" s="6"/>
      <c r="L21" s="6"/>
      <c r="M21" s="6"/>
      <c r="N21" s="6">
        <f t="shared" ref="N21:N34" si="2">SUM(B21:M21)</f>
        <v>0</v>
      </c>
      <c r="Q21" s="7"/>
      <c r="R21" s="7"/>
      <c r="S21" s="7"/>
      <c r="T21" s="7"/>
      <c r="U21" s="7"/>
      <c r="V21" s="7"/>
      <c r="W21" s="7"/>
      <c r="X21" s="7"/>
      <c r="Y21" s="7"/>
      <c r="Z21" s="7"/>
      <c r="AA21" s="7"/>
      <c r="AB21" s="7"/>
    </row>
    <row r="22" spans="1:28" x14ac:dyDescent="0.3">
      <c r="A22" s="6" t="s">
        <v>88</v>
      </c>
      <c r="B22" s="6"/>
      <c r="C22" s="6"/>
      <c r="D22" s="6"/>
      <c r="E22" s="6"/>
      <c r="F22" s="6"/>
      <c r="G22" s="6"/>
      <c r="H22" s="6"/>
      <c r="I22" s="6"/>
      <c r="J22" s="6"/>
      <c r="K22" s="6"/>
      <c r="L22" s="6"/>
      <c r="M22" s="6"/>
      <c r="N22" s="6">
        <f t="shared" si="2"/>
        <v>0</v>
      </c>
      <c r="Q22" s="7"/>
      <c r="R22" s="7"/>
      <c r="S22" s="7"/>
      <c r="T22" s="7"/>
      <c r="U22" s="7"/>
      <c r="V22" s="7"/>
      <c r="W22" s="7"/>
      <c r="X22" s="7"/>
      <c r="Y22" s="7"/>
      <c r="Z22" s="7"/>
      <c r="AA22" s="7"/>
      <c r="AB22" s="7"/>
    </row>
    <row r="23" spans="1:28" x14ac:dyDescent="0.3">
      <c r="A23" s="6" t="s">
        <v>100</v>
      </c>
      <c r="B23" s="6"/>
      <c r="C23" s="6"/>
      <c r="D23" s="6"/>
      <c r="E23" s="6"/>
      <c r="F23" s="6"/>
      <c r="G23" s="6"/>
      <c r="H23" s="6"/>
      <c r="I23" s="6"/>
      <c r="J23" s="6"/>
      <c r="K23" s="6"/>
      <c r="L23" s="6"/>
      <c r="M23" s="6">
        <v>11000</v>
      </c>
      <c r="N23" s="6">
        <f>SUM(B23:M23)</f>
        <v>11000</v>
      </c>
      <c r="Q23" s="7"/>
      <c r="R23" s="7"/>
      <c r="S23" s="7"/>
      <c r="T23" s="7"/>
      <c r="U23" s="7"/>
      <c r="V23" s="7"/>
      <c r="W23" s="7"/>
      <c r="X23" s="7"/>
      <c r="Y23" s="7"/>
      <c r="Z23" s="7"/>
      <c r="AA23" s="7"/>
      <c r="AB23" s="7"/>
    </row>
    <row r="24" spans="1:28" x14ac:dyDescent="0.3">
      <c r="A24" s="6"/>
      <c r="B24" s="6"/>
      <c r="C24" s="6"/>
      <c r="D24" s="6"/>
      <c r="E24" s="6"/>
      <c r="F24" s="6"/>
      <c r="G24" s="6"/>
      <c r="H24" s="6"/>
      <c r="I24" s="6"/>
      <c r="J24" s="6"/>
      <c r="K24" s="6"/>
      <c r="L24" s="6"/>
      <c r="M24" s="6"/>
      <c r="N24" s="6">
        <f>SUM(B24:M24)</f>
        <v>0</v>
      </c>
      <c r="Q24" s="7"/>
      <c r="R24" s="7"/>
      <c r="S24" s="7"/>
      <c r="T24" s="7"/>
      <c r="U24" s="7"/>
      <c r="V24" s="7"/>
      <c r="W24" s="7"/>
      <c r="X24" s="7"/>
      <c r="Y24" s="7"/>
      <c r="Z24" s="7"/>
      <c r="AA24" s="7"/>
      <c r="AB24" s="7"/>
    </row>
    <row r="25" spans="1:28" x14ac:dyDescent="0.3">
      <c r="A25" s="6"/>
      <c r="B25" s="6"/>
      <c r="C25" s="6"/>
      <c r="D25" s="6"/>
      <c r="E25" s="6"/>
      <c r="F25" s="6"/>
      <c r="G25" s="6"/>
      <c r="H25" s="6"/>
      <c r="I25" s="6"/>
      <c r="J25" s="6"/>
      <c r="K25" s="6"/>
      <c r="L25" s="6"/>
      <c r="M25" s="6"/>
      <c r="N25" s="6">
        <f t="shared" si="2"/>
        <v>0</v>
      </c>
      <c r="Q25" s="7"/>
      <c r="R25" s="7"/>
      <c r="S25" s="7"/>
      <c r="T25" s="7"/>
      <c r="U25" s="7"/>
      <c r="V25" s="7"/>
      <c r="W25" s="7"/>
      <c r="X25" s="7"/>
      <c r="Y25" s="7"/>
      <c r="Z25" s="7"/>
      <c r="AA25" s="7"/>
      <c r="AB25" s="7"/>
    </row>
    <row r="26" spans="1:28" x14ac:dyDescent="0.3">
      <c r="A26" s="6"/>
      <c r="B26" s="6"/>
      <c r="C26" s="6"/>
      <c r="D26" s="6"/>
      <c r="E26" s="6"/>
      <c r="F26" s="6"/>
      <c r="G26" s="6"/>
      <c r="H26" s="6"/>
      <c r="I26" s="6"/>
      <c r="K26" s="6"/>
      <c r="L26" s="6"/>
      <c r="M26" s="6"/>
      <c r="N26" s="6">
        <f t="shared" si="2"/>
        <v>0</v>
      </c>
      <c r="Q26" s="7"/>
      <c r="R26" s="7"/>
      <c r="S26" s="7"/>
      <c r="T26" s="7"/>
      <c r="U26" s="7"/>
      <c r="V26" s="7"/>
      <c r="W26" s="7"/>
      <c r="X26" s="7"/>
      <c r="Y26" s="7"/>
      <c r="Z26" s="7"/>
      <c r="AA26" s="7"/>
      <c r="AB26" s="7"/>
    </row>
    <row r="27" spans="1:28" ht="15" thickBot="1" x14ac:dyDescent="0.35">
      <c r="A27" s="16" t="s">
        <v>40</v>
      </c>
      <c r="B27" s="36">
        <f>SUM(B20:B26)</f>
        <v>0</v>
      </c>
      <c r="C27" s="36">
        <f t="shared" ref="C27:L27" si="3">SUM(C20:C26)</f>
        <v>2500</v>
      </c>
      <c r="D27" s="36">
        <f t="shared" si="3"/>
        <v>0</v>
      </c>
      <c r="E27" s="36">
        <f t="shared" si="3"/>
        <v>0</v>
      </c>
      <c r="F27" s="36">
        <f t="shared" si="3"/>
        <v>0</v>
      </c>
      <c r="G27" s="36">
        <f t="shared" si="3"/>
        <v>0</v>
      </c>
      <c r="H27" s="36">
        <f t="shared" si="3"/>
        <v>0</v>
      </c>
      <c r="I27" s="36">
        <f t="shared" si="3"/>
        <v>0</v>
      </c>
      <c r="J27" s="36">
        <f>SUM(J20:J25)</f>
        <v>0</v>
      </c>
      <c r="K27" s="36">
        <f t="shared" si="3"/>
        <v>0</v>
      </c>
      <c r="L27" s="36">
        <f t="shared" si="3"/>
        <v>0</v>
      </c>
      <c r="M27" s="36">
        <f>SUM(M20:M26)</f>
        <v>11000</v>
      </c>
      <c r="N27" s="11">
        <f>SUM(N20:N26)</f>
        <v>13500</v>
      </c>
      <c r="Q27" s="7"/>
      <c r="R27" s="7"/>
      <c r="S27" s="7"/>
      <c r="T27" s="7"/>
      <c r="U27" s="7"/>
      <c r="V27" s="7"/>
      <c r="W27" s="7"/>
      <c r="X27" s="7"/>
      <c r="Y27" s="7"/>
      <c r="Z27" s="7"/>
      <c r="AA27" s="7"/>
      <c r="AB27" s="7"/>
    </row>
    <row r="28" spans="1:28" x14ac:dyDescent="0.3">
      <c r="A28" s="19" t="s">
        <v>82</v>
      </c>
      <c r="B28" s="6"/>
      <c r="C28" s="6"/>
      <c r="D28" s="6"/>
      <c r="E28" s="6"/>
      <c r="F28" s="6"/>
      <c r="G28" s="6"/>
      <c r="H28" s="6"/>
      <c r="I28" s="6"/>
      <c r="J28" s="6">
        <v>6278</v>
      </c>
      <c r="K28" s="6"/>
      <c r="L28" s="6"/>
      <c r="M28" s="6"/>
      <c r="N28" s="6">
        <f t="shared" si="2"/>
        <v>6278</v>
      </c>
      <c r="Q28" s="7"/>
      <c r="R28" s="7"/>
      <c r="S28" s="7"/>
      <c r="T28" s="7"/>
      <c r="U28" s="7"/>
      <c r="V28" s="7"/>
      <c r="W28" s="7"/>
      <c r="X28" s="7"/>
      <c r="Y28" s="7"/>
      <c r="Z28" s="7"/>
      <c r="AA28" s="7"/>
      <c r="AB28" s="7"/>
    </row>
    <row r="29" spans="1:28" x14ac:dyDescent="0.3">
      <c r="A29" s="19" t="s">
        <v>83</v>
      </c>
      <c r="B29" s="6"/>
      <c r="C29" s="6"/>
      <c r="D29" s="6"/>
      <c r="E29" s="6"/>
      <c r="F29" s="6"/>
      <c r="G29" s="6">
        <v>400</v>
      </c>
      <c r="H29" s="6"/>
      <c r="I29" s="6"/>
      <c r="J29" s="6"/>
      <c r="K29" s="6"/>
      <c r="L29" s="6"/>
      <c r="M29" s="6"/>
      <c r="N29" s="6">
        <f t="shared" si="2"/>
        <v>400</v>
      </c>
    </row>
    <row r="30" spans="1:28" x14ac:dyDescent="0.3">
      <c r="A30" s="19" t="s">
        <v>84</v>
      </c>
      <c r="B30" s="6"/>
      <c r="C30" s="6"/>
      <c r="D30" s="6"/>
      <c r="E30" s="6"/>
      <c r="F30" s="6"/>
      <c r="G30" s="6"/>
      <c r="H30" s="6">
        <v>5500</v>
      </c>
      <c r="I30" s="6"/>
      <c r="J30" s="6"/>
      <c r="K30" s="6"/>
      <c r="L30" s="6"/>
      <c r="M30" s="6"/>
      <c r="N30" s="6">
        <f t="shared" si="2"/>
        <v>5500</v>
      </c>
    </row>
    <row r="31" spans="1:28" x14ac:dyDescent="0.3">
      <c r="A31" s="19" t="s">
        <v>183</v>
      </c>
      <c r="B31" s="6"/>
      <c r="C31" s="6"/>
      <c r="D31" s="6"/>
      <c r="E31" s="6">
        <v>125</v>
      </c>
      <c r="F31" s="6"/>
      <c r="G31" s="6"/>
      <c r="H31" s="6"/>
      <c r="I31" s="6"/>
      <c r="J31" s="6"/>
      <c r="K31" s="6">
        <v>125</v>
      </c>
      <c r="L31" s="6"/>
      <c r="M31" s="6"/>
      <c r="N31" s="6">
        <f t="shared" si="2"/>
        <v>250</v>
      </c>
    </row>
    <row r="32" spans="1:28" x14ac:dyDescent="0.3">
      <c r="A32" s="19"/>
      <c r="B32" s="6"/>
      <c r="C32" s="6"/>
      <c r="D32" s="6"/>
      <c r="E32" s="6"/>
      <c r="F32" s="6"/>
      <c r="G32" s="6"/>
      <c r="H32" s="6"/>
      <c r="I32" s="6"/>
      <c r="J32" s="6"/>
      <c r="K32" s="6"/>
      <c r="L32" s="6"/>
      <c r="M32" s="6"/>
      <c r="N32" s="6">
        <f t="shared" si="2"/>
        <v>0</v>
      </c>
    </row>
    <row r="33" spans="1:28" x14ac:dyDescent="0.3">
      <c r="A33" s="19"/>
      <c r="B33" s="6"/>
      <c r="C33" s="6"/>
      <c r="D33" s="6"/>
      <c r="E33" s="6"/>
      <c r="F33" s="6"/>
      <c r="G33" s="6"/>
      <c r="H33" s="6"/>
      <c r="I33" s="6"/>
      <c r="J33" s="6"/>
      <c r="K33" s="6"/>
      <c r="L33" s="6"/>
      <c r="M33" s="6"/>
      <c r="N33" s="6">
        <f t="shared" si="2"/>
        <v>0</v>
      </c>
    </row>
    <row r="34" spans="1:28" x14ac:dyDescent="0.3">
      <c r="A34" s="19"/>
      <c r="B34" s="6"/>
      <c r="C34" s="6"/>
      <c r="D34" s="6"/>
      <c r="E34" s="6"/>
      <c r="F34" s="6"/>
      <c r="G34" s="6"/>
      <c r="H34" s="6"/>
      <c r="I34" s="6"/>
      <c r="J34" s="6"/>
      <c r="K34" s="6"/>
      <c r="L34" s="6"/>
      <c r="M34" s="6"/>
      <c r="N34" s="6">
        <f t="shared" si="2"/>
        <v>0</v>
      </c>
    </row>
    <row r="35" spans="1:28" ht="15" thickBot="1" x14ac:dyDescent="0.35">
      <c r="A35" s="16" t="s">
        <v>15</v>
      </c>
      <c r="B35" s="36">
        <f t="shared" ref="B35:N35" si="4">SUM(B28:B34)</f>
        <v>0</v>
      </c>
      <c r="C35" s="36">
        <f t="shared" si="4"/>
        <v>0</v>
      </c>
      <c r="D35" s="36">
        <f t="shared" si="4"/>
        <v>0</v>
      </c>
      <c r="E35" s="36">
        <f t="shared" si="4"/>
        <v>125</v>
      </c>
      <c r="F35" s="36">
        <f t="shared" si="4"/>
        <v>0</v>
      </c>
      <c r="G35" s="36">
        <f t="shared" si="4"/>
        <v>400</v>
      </c>
      <c r="H35" s="36">
        <f t="shared" si="4"/>
        <v>5500</v>
      </c>
      <c r="I35" s="36">
        <f t="shared" si="4"/>
        <v>0</v>
      </c>
      <c r="J35" s="36">
        <f>SUM(J28:J34)</f>
        <v>6278</v>
      </c>
      <c r="K35" s="36">
        <f t="shared" si="4"/>
        <v>125</v>
      </c>
      <c r="L35" s="36">
        <f t="shared" si="4"/>
        <v>0</v>
      </c>
      <c r="M35" s="36">
        <f t="shared" si="4"/>
        <v>0</v>
      </c>
      <c r="N35" s="11">
        <f t="shared" si="4"/>
        <v>12428</v>
      </c>
    </row>
    <row r="38" spans="1:28" x14ac:dyDescent="0.3">
      <c r="A38" s="9" t="s">
        <v>5</v>
      </c>
      <c r="B38" s="4">
        <v>45748</v>
      </c>
      <c r="C38" s="4">
        <v>45778</v>
      </c>
      <c r="D38" s="4">
        <v>45809</v>
      </c>
      <c r="E38" s="4">
        <v>45839</v>
      </c>
      <c r="F38" s="4">
        <v>45870</v>
      </c>
      <c r="G38" s="4">
        <v>45901</v>
      </c>
      <c r="H38" s="4">
        <v>45931</v>
      </c>
      <c r="I38" s="4">
        <v>45962</v>
      </c>
      <c r="J38" s="4">
        <v>45992</v>
      </c>
      <c r="K38" s="4">
        <v>46023</v>
      </c>
      <c r="L38" s="4">
        <v>46054</v>
      </c>
      <c r="M38" s="4">
        <v>46082</v>
      </c>
      <c r="N38" s="5" t="s">
        <v>23</v>
      </c>
    </row>
    <row r="39" spans="1:28" x14ac:dyDescent="0.3">
      <c r="A39" s="6" t="s">
        <v>92</v>
      </c>
      <c r="B39" s="8">
        <f>$N39/5</f>
        <v>38200</v>
      </c>
      <c r="C39" s="8">
        <f t="shared" ref="C39:F39" si="5">$N39/5</f>
        <v>38200</v>
      </c>
      <c r="D39" s="8">
        <f t="shared" si="5"/>
        <v>38200</v>
      </c>
      <c r="E39" s="8">
        <f t="shared" si="5"/>
        <v>38200</v>
      </c>
      <c r="F39" s="8">
        <f t="shared" si="5"/>
        <v>38200</v>
      </c>
      <c r="G39" s="7"/>
      <c r="H39" s="8"/>
      <c r="I39" s="8"/>
      <c r="J39" s="8"/>
      <c r="K39" s="8"/>
      <c r="L39" s="8"/>
      <c r="M39" s="8"/>
      <c r="N39" s="8">
        <v>191000</v>
      </c>
      <c r="Q39" s="7"/>
      <c r="R39" s="7"/>
      <c r="S39" s="7"/>
      <c r="T39" s="7"/>
      <c r="U39" s="7"/>
      <c r="V39" s="7"/>
      <c r="W39" s="7"/>
      <c r="X39" s="7"/>
      <c r="Y39" s="7"/>
      <c r="Z39" s="7"/>
      <c r="AA39" s="7"/>
      <c r="AB39" s="7"/>
    </row>
    <row r="40" spans="1:28" x14ac:dyDescent="0.3">
      <c r="A40" s="6" t="s">
        <v>93</v>
      </c>
      <c r="B40" s="6"/>
      <c r="C40" s="6">
        <v>11150</v>
      </c>
      <c r="D40" s="6"/>
      <c r="E40" s="6"/>
      <c r="F40" s="6"/>
      <c r="G40" s="6"/>
      <c r="H40" s="6"/>
      <c r="I40" s="6"/>
      <c r="J40" s="6"/>
      <c r="K40" s="6"/>
      <c r="L40" s="6"/>
      <c r="M40" s="6"/>
      <c r="N40" s="6">
        <f>SUM(B40:M40)</f>
        <v>11150</v>
      </c>
      <c r="Q40" s="7"/>
      <c r="R40" s="7"/>
      <c r="S40" s="7"/>
      <c r="T40" s="7"/>
      <c r="U40" s="7"/>
      <c r="V40" s="7"/>
      <c r="W40" s="7"/>
      <c r="X40" s="7"/>
      <c r="Y40" s="7"/>
      <c r="Z40" s="7"/>
      <c r="AA40" s="7"/>
      <c r="AB40" s="7"/>
    </row>
    <row r="41" spans="1:28" x14ac:dyDescent="0.3">
      <c r="A41" s="6" t="s">
        <v>88</v>
      </c>
      <c r="B41" s="6"/>
      <c r="C41" s="6"/>
      <c r="D41" s="6"/>
      <c r="E41" s="6"/>
      <c r="F41" s="6"/>
      <c r="G41" s="6"/>
      <c r="H41" s="6"/>
      <c r="I41" s="6"/>
      <c r="J41" s="6"/>
      <c r="K41" s="6"/>
      <c r="L41" s="6"/>
      <c r="M41" s="6"/>
      <c r="N41" s="6">
        <f t="shared" ref="N41:N44" si="6">SUM(B41:M41)</f>
        <v>0</v>
      </c>
      <c r="Q41" s="7"/>
      <c r="R41" s="7"/>
      <c r="S41" s="7"/>
      <c r="T41" s="7"/>
      <c r="U41" s="7"/>
      <c r="V41" s="7"/>
      <c r="W41" s="7"/>
      <c r="X41" s="7"/>
      <c r="Y41" s="7"/>
      <c r="Z41" s="7"/>
      <c r="AA41" s="7"/>
      <c r="AB41" s="7"/>
    </row>
    <row r="42" spans="1:28" x14ac:dyDescent="0.3">
      <c r="A42" s="6"/>
      <c r="B42" s="6"/>
      <c r="C42" s="6"/>
      <c r="D42" s="6"/>
      <c r="E42" s="6"/>
      <c r="F42" s="6"/>
      <c r="G42" s="6"/>
      <c r="H42" s="6"/>
      <c r="I42" s="6"/>
      <c r="J42" s="6"/>
      <c r="K42" s="6"/>
      <c r="L42" s="6"/>
      <c r="M42" s="6"/>
      <c r="N42" s="6">
        <f t="shared" si="6"/>
        <v>0</v>
      </c>
      <c r="Q42" s="7"/>
      <c r="R42" s="7"/>
      <c r="S42" s="7"/>
      <c r="T42" s="7"/>
      <c r="U42" s="7"/>
      <c r="V42" s="7"/>
      <c r="W42" s="7"/>
      <c r="X42" s="7"/>
      <c r="Y42" s="7"/>
      <c r="Z42" s="7"/>
      <c r="AA42" s="7"/>
      <c r="AB42" s="7"/>
    </row>
    <row r="43" spans="1:28" x14ac:dyDescent="0.3">
      <c r="A43" s="6"/>
      <c r="B43" s="6"/>
      <c r="C43" s="6"/>
      <c r="D43" s="6"/>
      <c r="E43" s="6"/>
      <c r="F43" s="6"/>
      <c r="G43" s="6"/>
      <c r="H43" s="6"/>
      <c r="I43" s="6"/>
      <c r="J43" s="6"/>
      <c r="K43" s="6"/>
      <c r="L43" s="6"/>
      <c r="M43" s="6"/>
      <c r="N43" s="6">
        <f t="shared" si="6"/>
        <v>0</v>
      </c>
      <c r="Q43" s="7"/>
      <c r="R43" s="7"/>
      <c r="S43" s="7"/>
      <c r="T43" s="7"/>
      <c r="U43" s="7"/>
      <c r="V43" s="7"/>
      <c r="W43" s="7"/>
      <c r="X43" s="7"/>
      <c r="Y43" s="7"/>
      <c r="Z43" s="7"/>
      <c r="AA43" s="7"/>
      <c r="AB43" s="7"/>
    </row>
    <row r="44" spans="1:28" x14ac:dyDescent="0.3">
      <c r="A44" s="6"/>
      <c r="B44" s="6"/>
      <c r="C44" s="6"/>
      <c r="D44" s="6"/>
      <c r="E44" s="6"/>
      <c r="F44" s="6"/>
      <c r="G44" s="6"/>
      <c r="H44" s="6"/>
      <c r="I44" s="6"/>
      <c r="J44" s="6"/>
      <c r="K44" s="6"/>
      <c r="L44" s="6"/>
      <c r="M44" s="6"/>
      <c r="N44" s="6">
        <f t="shared" si="6"/>
        <v>0</v>
      </c>
      <c r="Q44" s="7"/>
      <c r="R44" s="7"/>
      <c r="S44" s="7"/>
      <c r="T44" s="7"/>
      <c r="U44" s="7"/>
      <c r="V44" s="7"/>
      <c r="W44" s="7"/>
      <c r="X44" s="7"/>
      <c r="Y44" s="7"/>
      <c r="Z44" s="7"/>
      <c r="AA44" s="7"/>
      <c r="AB44" s="7"/>
    </row>
    <row r="45" spans="1:28" ht="15" thickBot="1" x14ac:dyDescent="0.35">
      <c r="A45" s="16" t="s">
        <v>40</v>
      </c>
      <c r="B45" s="36">
        <f t="shared" ref="B45:M45" si="7">SUM(B39:B44)</f>
        <v>38200</v>
      </c>
      <c r="C45" s="36">
        <f t="shared" si="7"/>
        <v>49350</v>
      </c>
      <c r="D45" s="36">
        <f t="shared" si="7"/>
        <v>38200</v>
      </c>
      <c r="E45" s="36">
        <f t="shared" si="7"/>
        <v>38200</v>
      </c>
      <c r="F45" s="36">
        <f>SUM(F39:F44)</f>
        <v>38200</v>
      </c>
      <c r="G45" s="36">
        <f>SUM(G39:G44)</f>
        <v>0</v>
      </c>
      <c r="H45" s="36">
        <f>SUM(H39:H44)</f>
        <v>0</v>
      </c>
      <c r="I45" s="36">
        <f t="shared" si="7"/>
        <v>0</v>
      </c>
      <c r="J45" s="36">
        <f t="shared" si="7"/>
        <v>0</v>
      </c>
      <c r="K45" s="36">
        <f t="shared" si="7"/>
        <v>0</v>
      </c>
      <c r="L45" s="36">
        <f t="shared" si="7"/>
        <v>0</v>
      </c>
      <c r="M45" s="36">
        <f t="shared" si="7"/>
        <v>0</v>
      </c>
      <c r="N45" s="11">
        <f>SUM(N39:N44)</f>
        <v>202150</v>
      </c>
      <c r="Q45" s="7"/>
      <c r="R45" s="7"/>
      <c r="S45" s="7"/>
      <c r="T45" s="7"/>
      <c r="U45" s="7"/>
      <c r="V45" s="7"/>
      <c r="W45" s="7"/>
      <c r="X45" s="7"/>
      <c r="Y45" s="7"/>
      <c r="Z45" s="7"/>
      <c r="AA45" s="7"/>
      <c r="AB45" s="7"/>
    </row>
    <row r="46" spans="1:28" x14ac:dyDescent="0.3">
      <c r="A46" s="18" t="s">
        <v>70</v>
      </c>
      <c r="B46" s="6">
        <v>42500</v>
      </c>
      <c r="C46" s="6">
        <v>42500</v>
      </c>
      <c r="D46" s="6">
        <v>42500</v>
      </c>
      <c r="E46" s="6">
        <v>42500</v>
      </c>
      <c r="F46" s="6">
        <v>41420</v>
      </c>
      <c r="G46" s="6"/>
      <c r="H46" s="6"/>
      <c r="I46" s="6"/>
      <c r="J46" s="6"/>
      <c r="K46" s="6"/>
      <c r="L46" s="6"/>
      <c r="M46" s="6"/>
      <c r="N46" s="6">
        <f>SUM(B46:M46)</f>
        <v>211420</v>
      </c>
      <c r="P46" s="7"/>
      <c r="Q46" s="7"/>
      <c r="R46" s="7"/>
      <c r="S46" s="7"/>
      <c r="T46" s="7"/>
      <c r="U46" s="7"/>
      <c r="V46" s="7"/>
      <c r="W46" s="7"/>
      <c r="X46" s="7"/>
      <c r="Y46" s="7"/>
      <c r="Z46" s="7"/>
      <c r="AA46" s="7"/>
    </row>
    <row r="47" spans="1:28" x14ac:dyDescent="0.3">
      <c r="A47" s="19" t="s">
        <v>95</v>
      </c>
      <c r="B47" s="8">
        <v>4354</v>
      </c>
      <c r="C47" s="8">
        <v>4354</v>
      </c>
      <c r="D47" s="8">
        <v>4354</v>
      </c>
      <c r="E47" s="8">
        <v>4354</v>
      </c>
      <c r="F47" s="8">
        <v>4354</v>
      </c>
      <c r="G47" s="6"/>
      <c r="H47" s="6"/>
      <c r="I47" s="6"/>
      <c r="J47" s="6"/>
      <c r="K47" s="6"/>
      <c r="L47" s="6"/>
      <c r="M47" s="6"/>
      <c r="N47" s="6">
        <f t="shared" ref="N47" si="8">SUM(B47:M47)</f>
        <v>21770</v>
      </c>
      <c r="Q47" s="7"/>
      <c r="R47" s="7"/>
      <c r="S47" s="7"/>
      <c r="T47" s="7"/>
      <c r="U47" s="7"/>
      <c r="V47" s="7"/>
      <c r="W47" s="7"/>
      <c r="X47" s="7"/>
      <c r="Y47" s="7"/>
      <c r="Z47" s="7"/>
      <c r="AA47" s="7"/>
      <c r="AB47" s="7"/>
    </row>
    <row r="48" spans="1:28" x14ac:dyDescent="0.3">
      <c r="A48" s="19" t="s">
        <v>94</v>
      </c>
      <c r="B48" s="6">
        <v>800</v>
      </c>
      <c r="C48" s="6">
        <v>800</v>
      </c>
      <c r="D48" s="6">
        <v>800</v>
      </c>
      <c r="E48" s="6">
        <v>800</v>
      </c>
      <c r="F48" s="6">
        <v>800</v>
      </c>
      <c r="G48" s="6"/>
      <c r="H48" s="6"/>
      <c r="I48" s="6"/>
      <c r="J48" s="6"/>
      <c r="K48" s="6"/>
      <c r="L48" s="6"/>
      <c r="M48" s="6"/>
      <c r="N48" s="6">
        <f>SUM(B48:M48)</f>
        <v>4000</v>
      </c>
    </row>
    <row r="49" spans="1:28" x14ac:dyDescent="0.3">
      <c r="A49" s="19" t="s">
        <v>101</v>
      </c>
      <c r="B49" s="6">
        <v>100</v>
      </c>
      <c r="C49" s="6">
        <v>100</v>
      </c>
      <c r="D49" s="6">
        <v>100</v>
      </c>
      <c r="E49" s="6">
        <v>100</v>
      </c>
      <c r="F49" s="6">
        <v>100</v>
      </c>
      <c r="G49" s="6"/>
      <c r="H49" s="6"/>
      <c r="I49" s="6"/>
      <c r="J49" s="6"/>
      <c r="K49" s="6"/>
      <c r="L49" s="6"/>
      <c r="M49" s="6"/>
      <c r="N49" s="6">
        <f t="shared" ref="N49:N51" si="9">SUM(B49:M49)</f>
        <v>500</v>
      </c>
    </row>
    <row r="50" spans="1:28" x14ac:dyDescent="0.3">
      <c r="A50" s="19" t="s">
        <v>183</v>
      </c>
      <c r="B50" s="6"/>
      <c r="C50" s="6"/>
      <c r="D50" s="6"/>
      <c r="E50" s="6">
        <v>125</v>
      </c>
      <c r="F50" s="6"/>
      <c r="G50" s="6"/>
      <c r="H50" s="6"/>
      <c r="I50" s="6"/>
      <c r="J50" s="6"/>
      <c r="K50" s="6">
        <v>125</v>
      </c>
      <c r="L50" s="6"/>
      <c r="M50" s="6"/>
      <c r="N50" s="6">
        <f t="shared" si="9"/>
        <v>250</v>
      </c>
    </row>
    <row r="51" spans="1:28" x14ac:dyDescent="0.3">
      <c r="A51" s="19"/>
      <c r="B51" s="6"/>
      <c r="C51" s="6"/>
      <c r="D51" s="6"/>
      <c r="E51" s="6"/>
      <c r="F51" s="6"/>
      <c r="G51" s="6"/>
      <c r="H51" s="6"/>
      <c r="I51" s="6"/>
      <c r="J51" s="6"/>
      <c r="K51" s="6"/>
      <c r="L51" s="6"/>
      <c r="M51" s="6"/>
      <c r="N51" s="6">
        <f t="shared" si="9"/>
        <v>0</v>
      </c>
    </row>
    <row r="52" spans="1:28" ht="15" thickBot="1" x14ac:dyDescent="0.35">
      <c r="A52" s="16" t="s">
        <v>15</v>
      </c>
      <c r="B52" s="36">
        <f>SUM(B46:B51)</f>
        <v>47754</v>
      </c>
      <c r="C52" s="36">
        <f>SUM(C46:C51)</f>
        <v>47754</v>
      </c>
      <c r="D52" s="36">
        <f>SUM(D46:D51)</f>
        <v>47754</v>
      </c>
      <c r="E52" s="36">
        <f>SUM(E46:E51)</f>
        <v>47879</v>
      </c>
      <c r="F52" s="36">
        <f t="shared" ref="F52:M52" si="10">SUM(F46:F51)</f>
        <v>46674</v>
      </c>
      <c r="G52" s="36">
        <f t="shared" si="10"/>
        <v>0</v>
      </c>
      <c r="H52" s="36">
        <f t="shared" si="10"/>
        <v>0</v>
      </c>
      <c r="I52" s="36">
        <f t="shared" si="10"/>
        <v>0</v>
      </c>
      <c r="J52" s="36">
        <f t="shared" si="10"/>
        <v>0</v>
      </c>
      <c r="K52" s="36">
        <f t="shared" si="10"/>
        <v>125</v>
      </c>
      <c r="L52" s="36">
        <f t="shared" si="10"/>
        <v>0</v>
      </c>
      <c r="M52" s="36">
        <f t="shared" si="10"/>
        <v>0</v>
      </c>
      <c r="N52" s="11">
        <f>SUM(N46:N51)</f>
        <v>237940</v>
      </c>
    </row>
    <row r="55" spans="1:28" x14ac:dyDescent="0.3">
      <c r="A55" s="9" t="s">
        <v>6</v>
      </c>
      <c r="B55" s="4">
        <v>46113</v>
      </c>
      <c r="C55" s="4">
        <v>46143</v>
      </c>
      <c r="D55" s="4">
        <v>46174</v>
      </c>
      <c r="E55" s="4">
        <v>46204</v>
      </c>
      <c r="F55" s="4">
        <v>46235</v>
      </c>
      <c r="G55" s="4">
        <v>46266</v>
      </c>
      <c r="H55" s="4">
        <v>46296</v>
      </c>
      <c r="I55" s="4">
        <v>46327</v>
      </c>
      <c r="J55" s="4">
        <v>46357</v>
      </c>
      <c r="K55" s="4">
        <v>46388</v>
      </c>
      <c r="L55" s="4">
        <v>46419</v>
      </c>
      <c r="M55" s="4">
        <v>46447</v>
      </c>
      <c r="N55" s="5" t="s">
        <v>23</v>
      </c>
    </row>
    <row r="56" spans="1:28" x14ac:dyDescent="0.3">
      <c r="A56" s="6"/>
      <c r="B56" s="6"/>
      <c r="C56" s="6"/>
      <c r="D56" s="6"/>
      <c r="E56" s="6"/>
      <c r="F56" s="6"/>
      <c r="G56" s="6"/>
      <c r="H56" s="6"/>
      <c r="I56" s="6"/>
      <c r="J56" s="6"/>
      <c r="K56" s="6"/>
      <c r="L56" s="6"/>
      <c r="M56" s="6"/>
      <c r="N56" s="6">
        <f>SUM(B56:M56)</f>
        <v>0</v>
      </c>
      <c r="Q56" s="7"/>
      <c r="R56" s="7"/>
      <c r="S56" s="7"/>
      <c r="T56" s="7"/>
      <c r="U56" s="7"/>
      <c r="V56" s="7"/>
      <c r="W56" s="7"/>
      <c r="X56" s="7"/>
      <c r="Y56" s="7"/>
      <c r="Z56" s="7"/>
      <c r="AA56" s="7"/>
      <c r="AB56" s="7"/>
    </row>
    <row r="57" spans="1:28" x14ac:dyDescent="0.3">
      <c r="A57" s="6"/>
      <c r="B57" s="6"/>
      <c r="C57" s="6"/>
      <c r="D57" s="6"/>
      <c r="E57" s="6"/>
      <c r="F57" s="6"/>
      <c r="G57" s="6"/>
      <c r="H57" s="6"/>
      <c r="I57" s="6"/>
      <c r="J57" s="6"/>
      <c r="K57" s="6"/>
      <c r="L57" s="6"/>
      <c r="M57" s="6"/>
      <c r="N57" s="6">
        <f t="shared" ref="N57:N61" si="11">SUM(B57:M57)</f>
        <v>0</v>
      </c>
      <c r="Q57" s="7"/>
      <c r="R57" s="7"/>
      <c r="S57" s="7"/>
      <c r="T57" s="7"/>
      <c r="U57" s="7"/>
      <c r="V57" s="7"/>
      <c r="W57" s="7"/>
      <c r="X57" s="7"/>
      <c r="Y57" s="7"/>
      <c r="Z57" s="7"/>
      <c r="AA57" s="7"/>
      <c r="AB57" s="7"/>
    </row>
    <row r="58" spans="1:28" x14ac:dyDescent="0.3">
      <c r="A58" s="6"/>
      <c r="B58" s="6"/>
      <c r="C58" s="6"/>
      <c r="D58" s="6"/>
      <c r="E58" s="6"/>
      <c r="F58" s="6"/>
      <c r="G58" s="6"/>
      <c r="H58" s="6"/>
      <c r="I58" s="6"/>
      <c r="J58" s="6"/>
      <c r="K58" s="6"/>
      <c r="L58" s="6"/>
      <c r="M58" s="6"/>
      <c r="N58" s="6">
        <f t="shared" si="11"/>
        <v>0</v>
      </c>
      <c r="Q58" s="7"/>
      <c r="R58" s="7"/>
      <c r="S58" s="7"/>
      <c r="T58" s="7"/>
      <c r="U58" s="7"/>
      <c r="V58" s="7"/>
      <c r="W58" s="7"/>
      <c r="X58" s="7"/>
      <c r="Y58" s="7"/>
      <c r="Z58" s="7"/>
      <c r="AA58" s="7"/>
      <c r="AB58" s="7"/>
    </row>
    <row r="59" spans="1:28" x14ac:dyDescent="0.3">
      <c r="A59" s="6"/>
      <c r="B59" s="6"/>
      <c r="C59" s="6"/>
      <c r="D59" s="6"/>
      <c r="E59" s="6"/>
      <c r="F59" s="6"/>
      <c r="G59" s="6"/>
      <c r="H59" s="6"/>
      <c r="I59" s="6"/>
      <c r="J59" s="6"/>
      <c r="K59" s="6"/>
      <c r="L59" s="6"/>
      <c r="M59" s="6"/>
      <c r="N59" s="6">
        <f t="shared" si="11"/>
        <v>0</v>
      </c>
      <c r="Q59" s="7"/>
      <c r="R59" s="7"/>
      <c r="S59" s="7"/>
      <c r="T59" s="7"/>
      <c r="U59" s="7"/>
      <c r="V59" s="7"/>
      <c r="W59" s="7"/>
      <c r="X59" s="7"/>
      <c r="Y59" s="7"/>
      <c r="Z59" s="7"/>
      <c r="AA59" s="7"/>
      <c r="AB59" s="7"/>
    </row>
    <row r="60" spans="1:28" x14ac:dyDescent="0.3">
      <c r="A60" s="6"/>
      <c r="B60" s="6"/>
      <c r="C60" s="6"/>
      <c r="D60" s="6"/>
      <c r="E60" s="6"/>
      <c r="F60" s="6"/>
      <c r="G60" s="6"/>
      <c r="H60" s="6"/>
      <c r="I60" s="6"/>
      <c r="J60" s="6"/>
      <c r="K60" s="6"/>
      <c r="L60" s="6"/>
      <c r="M60" s="6"/>
      <c r="N60" s="6">
        <f t="shared" si="11"/>
        <v>0</v>
      </c>
      <c r="Q60" s="7"/>
      <c r="R60" s="7"/>
      <c r="S60" s="7"/>
      <c r="T60" s="7"/>
      <c r="U60" s="7"/>
      <c r="V60" s="7"/>
      <c r="W60" s="7"/>
      <c r="X60" s="7"/>
      <c r="Y60" s="7"/>
      <c r="Z60" s="7"/>
      <c r="AA60" s="7"/>
      <c r="AB60" s="7"/>
    </row>
    <row r="61" spans="1:28" x14ac:dyDescent="0.3">
      <c r="A61" s="6"/>
      <c r="B61" s="6"/>
      <c r="C61" s="6"/>
      <c r="D61" s="6"/>
      <c r="E61" s="6"/>
      <c r="F61" s="6"/>
      <c r="G61" s="6"/>
      <c r="H61" s="6"/>
      <c r="I61" s="6"/>
      <c r="J61" s="6"/>
      <c r="K61" s="6"/>
      <c r="L61" s="6"/>
      <c r="M61" s="6"/>
      <c r="N61" s="6">
        <f t="shared" si="11"/>
        <v>0</v>
      </c>
      <c r="Q61" s="7"/>
      <c r="R61" s="7"/>
      <c r="S61" s="7"/>
      <c r="T61" s="7"/>
      <c r="U61" s="7"/>
      <c r="V61" s="7"/>
      <c r="W61" s="7"/>
      <c r="X61" s="7"/>
      <c r="Y61" s="7"/>
      <c r="Z61" s="7"/>
      <c r="AA61" s="7"/>
      <c r="AB61" s="7"/>
    </row>
    <row r="62" spans="1:28" ht="15" thickBot="1" x14ac:dyDescent="0.35">
      <c r="A62" s="16" t="s">
        <v>40</v>
      </c>
      <c r="B62" s="36">
        <f t="shared" ref="B62:M62" si="12">SUM(B56:B61)</f>
        <v>0</v>
      </c>
      <c r="C62" s="36">
        <f t="shared" si="12"/>
        <v>0</v>
      </c>
      <c r="D62" s="36">
        <f t="shared" si="12"/>
        <v>0</v>
      </c>
      <c r="E62" s="36">
        <f t="shared" si="12"/>
        <v>0</v>
      </c>
      <c r="F62" s="36">
        <f t="shared" si="12"/>
        <v>0</v>
      </c>
      <c r="G62" s="36">
        <f t="shared" si="12"/>
        <v>0</v>
      </c>
      <c r="H62" s="36">
        <f t="shared" si="12"/>
        <v>0</v>
      </c>
      <c r="I62" s="36">
        <f t="shared" si="12"/>
        <v>0</v>
      </c>
      <c r="J62" s="36">
        <f t="shared" si="12"/>
        <v>0</v>
      </c>
      <c r="K62" s="36">
        <f t="shared" si="12"/>
        <v>0</v>
      </c>
      <c r="L62" s="36">
        <f t="shared" si="12"/>
        <v>0</v>
      </c>
      <c r="M62" s="36">
        <f t="shared" si="12"/>
        <v>0</v>
      </c>
      <c r="N62" s="11">
        <f>SUM(N56:N61)</f>
        <v>0</v>
      </c>
      <c r="Q62" s="7"/>
      <c r="R62" s="7"/>
      <c r="S62" s="7"/>
      <c r="T62" s="7"/>
      <c r="U62" s="7"/>
      <c r="V62" s="7"/>
      <c r="W62" s="7"/>
      <c r="X62" s="7"/>
      <c r="Y62" s="7"/>
      <c r="Z62" s="7"/>
      <c r="AA62" s="7"/>
      <c r="AB62" s="7"/>
    </row>
    <row r="63" spans="1:28" x14ac:dyDescent="0.3">
      <c r="A63" s="18" t="s">
        <v>183</v>
      </c>
      <c r="B63" s="6"/>
      <c r="C63" s="6"/>
      <c r="D63" s="6"/>
      <c r="E63" s="6">
        <v>125</v>
      </c>
      <c r="F63" s="6"/>
      <c r="G63" s="6"/>
      <c r="H63" s="6"/>
      <c r="I63" s="6"/>
      <c r="J63" s="6"/>
      <c r="K63" s="6">
        <v>125</v>
      </c>
      <c r="L63" s="6"/>
      <c r="M63" s="6"/>
      <c r="N63" s="6">
        <f t="shared" ref="N63:N68" si="13">SUM(B63:M63)</f>
        <v>250</v>
      </c>
      <c r="Q63" s="7"/>
      <c r="R63" s="7"/>
      <c r="S63" s="7"/>
      <c r="T63" s="7"/>
      <c r="U63" s="7"/>
      <c r="V63" s="7"/>
      <c r="W63" s="7"/>
      <c r="X63" s="7"/>
      <c r="Y63" s="7"/>
      <c r="Z63" s="7"/>
      <c r="AA63" s="7"/>
      <c r="AB63" s="7"/>
    </row>
    <row r="64" spans="1:28" x14ac:dyDescent="0.3">
      <c r="A64" s="19"/>
      <c r="B64" s="6"/>
      <c r="C64" s="6"/>
      <c r="D64" s="6"/>
      <c r="E64" s="6"/>
      <c r="F64" s="6"/>
      <c r="G64" s="6"/>
      <c r="H64" s="6"/>
      <c r="I64" s="6"/>
      <c r="J64" s="6"/>
      <c r="K64" s="6"/>
      <c r="L64" s="6"/>
      <c r="M64" s="6"/>
      <c r="N64" s="6">
        <f t="shared" si="13"/>
        <v>0</v>
      </c>
      <c r="Q64" s="7"/>
      <c r="R64" s="7"/>
      <c r="S64" s="7"/>
      <c r="T64" s="7"/>
      <c r="U64" s="7"/>
      <c r="V64" s="7"/>
      <c r="W64" s="7"/>
      <c r="X64" s="7"/>
      <c r="Y64" s="7"/>
      <c r="Z64" s="7"/>
      <c r="AA64" s="7"/>
      <c r="AB64" s="7"/>
    </row>
    <row r="65" spans="1:14" x14ac:dyDescent="0.3">
      <c r="A65" s="19"/>
      <c r="B65" s="6"/>
      <c r="C65" s="6"/>
      <c r="D65" s="6"/>
      <c r="E65" s="6"/>
      <c r="F65" s="6"/>
      <c r="G65" s="6"/>
      <c r="H65" s="6"/>
      <c r="I65" s="6"/>
      <c r="J65" s="6"/>
      <c r="K65" s="6"/>
      <c r="L65" s="6"/>
      <c r="M65" s="6"/>
      <c r="N65" s="6">
        <f t="shared" si="13"/>
        <v>0</v>
      </c>
    </row>
    <row r="66" spans="1:14" x14ac:dyDescent="0.3">
      <c r="A66" s="19"/>
      <c r="B66" s="6"/>
      <c r="C66" s="6"/>
      <c r="D66" s="6"/>
      <c r="E66" s="6"/>
      <c r="F66" s="6"/>
      <c r="G66" s="6"/>
      <c r="H66" s="6"/>
      <c r="I66" s="6"/>
      <c r="J66" s="6"/>
      <c r="K66" s="6"/>
      <c r="L66" s="6"/>
      <c r="M66" s="6"/>
      <c r="N66" s="6">
        <f t="shared" si="13"/>
        <v>0</v>
      </c>
    </row>
    <row r="67" spans="1:14" x14ac:dyDescent="0.3">
      <c r="A67" s="19"/>
      <c r="B67" s="6"/>
      <c r="C67" s="6"/>
      <c r="D67" s="6"/>
      <c r="E67" s="6"/>
      <c r="F67" s="6"/>
      <c r="G67" s="6"/>
      <c r="H67" s="6"/>
      <c r="I67" s="6"/>
      <c r="J67" s="6"/>
      <c r="K67" s="6"/>
      <c r="L67" s="6"/>
      <c r="M67" s="6"/>
      <c r="N67" s="6">
        <f t="shared" si="13"/>
        <v>0</v>
      </c>
    </row>
    <row r="68" spans="1:14" x14ac:dyDescent="0.3">
      <c r="A68" s="19"/>
      <c r="B68" s="6"/>
      <c r="C68" s="6"/>
      <c r="D68" s="6"/>
      <c r="E68" s="6"/>
      <c r="F68" s="6"/>
      <c r="G68" s="6"/>
      <c r="H68" s="6"/>
      <c r="I68" s="6"/>
      <c r="J68" s="6"/>
      <c r="K68" s="6"/>
      <c r="L68" s="6"/>
      <c r="M68" s="6"/>
      <c r="N68" s="6">
        <f t="shared" si="13"/>
        <v>0</v>
      </c>
    </row>
    <row r="69" spans="1:14" ht="15" thickBot="1" x14ac:dyDescent="0.35">
      <c r="A69" s="16" t="s">
        <v>15</v>
      </c>
      <c r="B69" s="36">
        <f t="shared" ref="B69:N69" si="14">SUM(B63:B68)</f>
        <v>0</v>
      </c>
      <c r="C69" s="36">
        <f t="shared" si="14"/>
        <v>0</v>
      </c>
      <c r="D69" s="36">
        <f t="shared" si="14"/>
        <v>0</v>
      </c>
      <c r="E69" s="36">
        <f t="shared" si="14"/>
        <v>125</v>
      </c>
      <c r="F69" s="36">
        <f t="shared" si="14"/>
        <v>0</v>
      </c>
      <c r="G69" s="36">
        <f t="shared" si="14"/>
        <v>0</v>
      </c>
      <c r="H69" s="36">
        <f t="shared" si="14"/>
        <v>0</v>
      </c>
      <c r="I69" s="36">
        <f t="shared" si="14"/>
        <v>0</v>
      </c>
      <c r="J69" s="36">
        <f t="shared" si="14"/>
        <v>0</v>
      </c>
      <c r="K69" s="36">
        <f t="shared" si="14"/>
        <v>125</v>
      </c>
      <c r="L69" s="36">
        <f t="shared" si="14"/>
        <v>0</v>
      </c>
      <c r="M69" s="36">
        <f t="shared" si="14"/>
        <v>0</v>
      </c>
      <c r="N69" s="11">
        <f t="shared" si="14"/>
        <v>250</v>
      </c>
    </row>
  </sheetData>
  <pageMargins left="0.70866141732283472" right="0.70866141732283472" top="0.74803149606299213" bottom="0.74803149606299213" header="0.31496062992125984" footer="0.31496062992125984"/>
  <pageSetup paperSize="9" scale="60" orientation="landscape" horizontalDpi="360" verticalDpi="36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0BF67-0055-408D-9E33-F7F058911166}">
  <dimension ref="A1:E38"/>
  <sheetViews>
    <sheetView zoomScale="102" workbookViewId="0">
      <selection activeCell="E16" sqref="E16"/>
    </sheetView>
  </sheetViews>
  <sheetFormatPr defaultRowHeight="14.4" x14ac:dyDescent="0.3"/>
  <cols>
    <col min="1" max="1" width="41.21875" bestFit="1" customWidth="1"/>
    <col min="2" max="2" width="48.109375" style="98" customWidth="1"/>
    <col min="3" max="3" width="48.5546875" customWidth="1"/>
    <col min="4" max="4" width="47.77734375" customWidth="1"/>
  </cols>
  <sheetData>
    <row r="1" spans="1:4" ht="18" x14ac:dyDescent="0.35">
      <c r="A1" s="1" t="s">
        <v>35</v>
      </c>
    </row>
    <row r="2" spans="1:4" x14ac:dyDescent="0.3">
      <c r="B2" s="99"/>
    </row>
    <row r="3" spans="1:4" x14ac:dyDescent="0.3">
      <c r="A3" s="105" t="s">
        <v>7</v>
      </c>
      <c r="B3" s="106"/>
      <c r="C3" s="106"/>
      <c r="D3" s="107"/>
    </row>
    <row r="4" spans="1:4" s="72" customFormat="1" x14ac:dyDescent="0.3">
      <c r="A4" s="90" t="s">
        <v>135</v>
      </c>
      <c r="B4" s="90" t="s">
        <v>136</v>
      </c>
      <c r="C4" s="90" t="s">
        <v>137</v>
      </c>
      <c r="D4" s="90" t="s">
        <v>173</v>
      </c>
    </row>
    <row r="5" spans="1:4" x14ac:dyDescent="0.3">
      <c r="A5" s="6" t="s">
        <v>138</v>
      </c>
      <c r="B5" s="94" t="s">
        <v>182</v>
      </c>
      <c r="C5" s="6" t="s">
        <v>182</v>
      </c>
      <c r="D5" s="6" t="s">
        <v>182</v>
      </c>
    </row>
    <row r="6" spans="1:4" ht="28.8" x14ac:dyDescent="0.3">
      <c r="A6" s="6" t="s">
        <v>139</v>
      </c>
      <c r="B6" s="100" t="s">
        <v>152</v>
      </c>
      <c r="C6" s="91" t="s">
        <v>152</v>
      </c>
      <c r="D6" s="92" t="s">
        <v>153</v>
      </c>
    </row>
    <row r="7" spans="1:4" ht="28.8" x14ac:dyDescent="0.3">
      <c r="A7" s="6" t="s">
        <v>142</v>
      </c>
      <c r="B7" s="100" t="s">
        <v>143</v>
      </c>
      <c r="C7" s="91" t="s">
        <v>147</v>
      </c>
      <c r="D7" s="91" t="s">
        <v>184</v>
      </c>
    </row>
    <row r="8" spans="1:4" ht="43.2" x14ac:dyDescent="0.3">
      <c r="A8" s="6" t="s">
        <v>145</v>
      </c>
      <c r="B8" s="94" t="s">
        <v>188</v>
      </c>
      <c r="C8" s="91" t="s">
        <v>189</v>
      </c>
      <c r="D8" s="6" t="s">
        <v>190</v>
      </c>
    </row>
    <row r="9" spans="1:4" x14ac:dyDescent="0.3">
      <c r="A9" s="6" t="s">
        <v>146</v>
      </c>
      <c r="B9" s="94" t="s">
        <v>154</v>
      </c>
      <c r="C9" s="6" t="s">
        <v>154</v>
      </c>
      <c r="D9" s="6" t="s">
        <v>154</v>
      </c>
    </row>
    <row r="10" spans="1:4" ht="28.8" x14ac:dyDescent="0.3">
      <c r="A10" s="6" t="s">
        <v>166</v>
      </c>
      <c r="B10" s="100" t="s">
        <v>167</v>
      </c>
      <c r="C10" s="91" t="s">
        <v>167</v>
      </c>
      <c r="D10" s="100" t="s">
        <v>167</v>
      </c>
    </row>
    <row r="13" spans="1:4" x14ac:dyDescent="0.3">
      <c r="A13" s="105" t="s">
        <v>14</v>
      </c>
      <c r="B13" s="106"/>
      <c r="C13" s="106"/>
      <c r="D13" s="107"/>
    </row>
    <row r="14" spans="1:4" s="72" customFormat="1" x14ac:dyDescent="0.3">
      <c r="A14" s="90" t="s">
        <v>135</v>
      </c>
      <c r="B14" s="102" t="s">
        <v>136</v>
      </c>
      <c r="C14" s="90" t="s">
        <v>137</v>
      </c>
      <c r="D14" s="90" t="s">
        <v>173</v>
      </c>
    </row>
    <row r="15" spans="1:4" x14ac:dyDescent="0.3">
      <c r="A15" s="6" t="s">
        <v>158</v>
      </c>
      <c r="B15" s="94" t="s">
        <v>141</v>
      </c>
      <c r="C15" s="94" t="s">
        <v>156</v>
      </c>
      <c r="D15" s="94" t="s">
        <v>157</v>
      </c>
    </row>
    <row r="16" spans="1:4" x14ac:dyDescent="0.3">
      <c r="A16" s="6" t="s">
        <v>150</v>
      </c>
      <c r="B16" s="94" t="s">
        <v>151</v>
      </c>
      <c r="C16" s="94" t="s">
        <v>151</v>
      </c>
      <c r="D16" s="94" t="s">
        <v>151</v>
      </c>
    </row>
    <row r="17" spans="1:5" x14ac:dyDescent="0.3">
      <c r="A17" s="6" t="s">
        <v>171</v>
      </c>
      <c r="B17" s="94" t="s">
        <v>172</v>
      </c>
      <c r="C17" s="94" t="s">
        <v>172</v>
      </c>
      <c r="D17" s="94" t="s">
        <v>172</v>
      </c>
    </row>
    <row r="18" spans="1:5" s="96" customFormat="1" x14ac:dyDescent="0.3">
      <c r="A18" s="94" t="s">
        <v>181</v>
      </c>
      <c r="B18" s="94" t="s">
        <v>185</v>
      </c>
      <c r="C18" s="94" t="s">
        <v>185</v>
      </c>
      <c r="D18" s="94" t="s">
        <v>185</v>
      </c>
    </row>
    <row r="19" spans="1:5" ht="43.2" x14ac:dyDescent="0.3">
      <c r="A19" s="6" t="s">
        <v>140</v>
      </c>
      <c r="B19" s="100" t="s">
        <v>155</v>
      </c>
      <c r="C19" s="91" t="s">
        <v>155</v>
      </c>
      <c r="D19" s="91" t="s">
        <v>155</v>
      </c>
    </row>
    <row r="20" spans="1:5" ht="28.8" x14ac:dyDescent="0.3">
      <c r="A20" s="6" t="s">
        <v>144</v>
      </c>
      <c r="B20" s="100" t="s">
        <v>164</v>
      </c>
      <c r="C20" s="91" t="s">
        <v>164</v>
      </c>
      <c r="D20" s="91" t="s">
        <v>164</v>
      </c>
    </row>
    <row r="21" spans="1:5" ht="28.8" x14ac:dyDescent="0.3">
      <c r="A21" s="94" t="s">
        <v>169</v>
      </c>
      <c r="B21" s="94" t="s">
        <v>151</v>
      </c>
      <c r="C21" s="100" t="s">
        <v>186</v>
      </c>
      <c r="D21" s="100" t="s">
        <v>186</v>
      </c>
      <c r="E21" s="101"/>
    </row>
    <row r="22" spans="1:5" x14ac:dyDescent="0.3">
      <c r="A22" s="6" t="s">
        <v>170</v>
      </c>
      <c r="B22" s="94" t="s">
        <v>149</v>
      </c>
      <c r="C22" s="6" t="s">
        <v>159</v>
      </c>
      <c r="D22" s="6" t="s">
        <v>148</v>
      </c>
    </row>
    <row r="23" spans="1:5" x14ac:dyDescent="0.3">
      <c r="A23" s="6" t="s">
        <v>165</v>
      </c>
      <c r="B23" s="6" t="s">
        <v>151</v>
      </c>
      <c r="C23" s="6" t="s">
        <v>151</v>
      </c>
      <c r="D23" s="6" t="s">
        <v>151</v>
      </c>
    </row>
    <row r="24" spans="1:5" ht="28.8" x14ac:dyDescent="0.3">
      <c r="A24" s="6" t="s">
        <v>55</v>
      </c>
      <c r="B24" s="100" t="s">
        <v>160</v>
      </c>
      <c r="C24" s="94" t="s">
        <v>161</v>
      </c>
      <c r="D24" s="94" t="s">
        <v>162</v>
      </c>
    </row>
    <row r="25" spans="1:5" ht="43.2" x14ac:dyDescent="0.3">
      <c r="A25" s="94" t="s">
        <v>191</v>
      </c>
      <c r="B25" s="100" t="s">
        <v>178</v>
      </c>
      <c r="C25" s="94" t="s">
        <v>177</v>
      </c>
      <c r="D25" s="94" t="s">
        <v>177</v>
      </c>
    </row>
    <row r="26" spans="1:5" x14ac:dyDescent="0.3">
      <c r="A26" s="94" t="s">
        <v>175</v>
      </c>
      <c r="B26" s="100" t="s">
        <v>174</v>
      </c>
      <c r="C26" s="91" t="s">
        <v>174</v>
      </c>
      <c r="D26" s="94" t="s">
        <v>176</v>
      </c>
    </row>
    <row r="28" spans="1:5" x14ac:dyDescent="0.3">
      <c r="A28" s="93"/>
      <c r="B28" s="97"/>
    </row>
    <row r="29" spans="1:5" x14ac:dyDescent="0.3">
      <c r="A29" s="93"/>
      <c r="B29" s="97"/>
    </row>
    <row r="30" spans="1:5" x14ac:dyDescent="0.3">
      <c r="A30" s="93"/>
    </row>
    <row r="31" spans="1:5" x14ac:dyDescent="0.3">
      <c r="A31" s="93"/>
    </row>
    <row r="32" spans="1:5" x14ac:dyDescent="0.3">
      <c r="A32" s="98"/>
    </row>
    <row r="33" spans="1:3" x14ac:dyDescent="0.3">
      <c r="A33" s="98"/>
    </row>
    <row r="34" spans="1:3" x14ac:dyDescent="0.3">
      <c r="A34" s="93"/>
    </row>
    <row r="35" spans="1:3" x14ac:dyDescent="0.3">
      <c r="A35" s="98"/>
    </row>
    <row r="36" spans="1:3" x14ac:dyDescent="0.3">
      <c r="A36" s="98"/>
    </row>
    <row r="37" spans="1:3" x14ac:dyDescent="0.3">
      <c r="A37" s="98"/>
      <c r="C37" s="98"/>
    </row>
    <row r="38" spans="1:3" x14ac:dyDescent="0.3">
      <c r="A38" s="98"/>
    </row>
  </sheetData>
  <mergeCells count="2">
    <mergeCell ref="A3:D3"/>
    <mergeCell ref="A13:D13"/>
  </mergeCells>
  <pageMargins left="0.7" right="0.7" top="0.75" bottom="0.75" header="0.3" footer="0.3"/>
  <pageSetup paperSize="9" orientation="landscape" horizontalDpi="360" verticalDpi="36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82C8C-95A9-4ADB-93CB-9CD1B59A50B8}">
  <dimension ref="A1:L74"/>
  <sheetViews>
    <sheetView topLeftCell="A2" zoomScaleNormal="100" workbookViewId="0">
      <selection activeCell="N61" sqref="N61"/>
    </sheetView>
  </sheetViews>
  <sheetFormatPr defaultRowHeight="14.4" x14ac:dyDescent="0.3"/>
  <cols>
    <col min="1" max="1" width="29.109375" style="72" customWidth="1"/>
    <col min="2" max="2" width="8.88671875" style="71"/>
    <col min="3" max="3" width="13.109375" customWidth="1"/>
    <col min="4" max="4" width="10.21875" customWidth="1"/>
  </cols>
  <sheetData>
    <row r="1" spans="1:12" ht="18" x14ac:dyDescent="0.35">
      <c r="A1" s="88" t="s">
        <v>104</v>
      </c>
    </row>
    <row r="2" spans="1:12" x14ac:dyDescent="0.3">
      <c r="K2" s="71"/>
    </row>
    <row r="3" spans="1:12" x14ac:dyDescent="0.3">
      <c r="A3" s="72" t="s">
        <v>196</v>
      </c>
    </row>
    <row r="4" spans="1:12" x14ac:dyDescent="0.3">
      <c r="A4" s="72" t="s">
        <v>105</v>
      </c>
      <c r="E4" s="71"/>
    </row>
    <row r="5" spans="1:12" x14ac:dyDescent="0.3">
      <c r="E5" s="71"/>
    </row>
    <row r="6" spans="1:12" x14ac:dyDescent="0.3">
      <c r="A6" t="s">
        <v>128</v>
      </c>
      <c r="E6" s="71"/>
    </row>
    <row r="8" spans="1:12" x14ac:dyDescent="0.3">
      <c r="F8" s="73" t="s">
        <v>7</v>
      </c>
    </row>
    <row r="9" spans="1:12" x14ac:dyDescent="0.3">
      <c r="A9" s="87" t="s">
        <v>35</v>
      </c>
      <c r="F9" s="73" t="s">
        <v>106</v>
      </c>
      <c r="G9" s="73" t="s">
        <v>107</v>
      </c>
      <c r="H9" s="73" t="s">
        <v>108</v>
      </c>
      <c r="I9" t="s">
        <v>109</v>
      </c>
      <c r="J9" s="73" t="s">
        <v>110</v>
      </c>
      <c r="K9" s="73" t="s">
        <v>111</v>
      </c>
      <c r="L9" s="73" t="s">
        <v>112</v>
      </c>
    </row>
    <row r="10" spans="1:12" x14ac:dyDescent="0.3">
      <c r="A10" t="s">
        <v>113</v>
      </c>
      <c r="B10" s="71">
        <f>'3 Year Cash Flow Forecast'!N12</f>
        <v>12769.443495</v>
      </c>
      <c r="E10" s="75">
        <f>B12</f>
        <v>3240.1634950000007</v>
      </c>
      <c r="F10" s="76">
        <f>I10-(I10*30%)</f>
        <v>8938.2999999999993</v>
      </c>
      <c r="G10" s="76">
        <f>I10-(I10*20%)</f>
        <v>10215.200000000001</v>
      </c>
      <c r="H10" s="76">
        <f>I10-(I10*10%)</f>
        <v>11492.1</v>
      </c>
      <c r="I10" s="76">
        <v>12769</v>
      </c>
      <c r="J10" s="76">
        <f>I10+(I10*10%)</f>
        <v>14045.9</v>
      </c>
      <c r="K10" s="76">
        <f>I10+(I10*20%)</f>
        <v>15322.8</v>
      </c>
      <c r="L10" s="76">
        <f>I10+(I10*30%)</f>
        <v>16599.7</v>
      </c>
    </row>
    <row r="11" spans="1:12" x14ac:dyDescent="0.3">
      <c r="A11" t="s">
        <v>114</v>
      </c>
      <c r="B11" s="71">
        <f>'3 Year Cash Flow Forecast'!N28-'3 Year Cash Flow Forecast'!C25-'3 Year Cash Flow Forecast'!N26-'3 Year Cash Flow Forecast'!N20</f>
        <v>9529.2799999999988</v>
      </c>
      <c r="C11" s="77" t="s">
        <v>14</v>
      </c>
      <c r="D11" s="73" t="s">
        <v>106</v>
      </c>
      <c r="E11" s="71">
        <f>E14-(E14*30%)</f>
        <v>6670.3</v>
      </c>
      <c r="F11" s="78">
        <f t="dataTable" ref="F11:L17" dt2D="1" dtr="1" r1="B10" r2="B11"/>
        <v>2267.9999999999991</v>
      </c>
      <c r="G11" s="71">
        <v>3544.9000000000005</v>
      </c>
      <c r="H11" s="71">
        <v>4821.8</v>
      </c>
      <c r="I11" s="71">
        <v>6098.7</v>
      </c>
      <c r="J11" s="71">
        <v>7375.5999999999995</v>
      </c>
      <c r="K11" s="71">
        <v>8652.5</v>
      </c>
      <c r="L11" s="71">
        <v>9929.4000000000015</v>
      </c>
    </row>
    <row r="12" spans="1:12" ht="15" thickBot="1" x14ac:dyDescent="0.35">
      <c r="A12" t="s">
        <v>115</v>
      </c>
      <c r="B12" s="79">
        <f>B10-B11</f>
        <v>3240.1634950000007</v>
      </c>
      <c r="D12" s="73" t="s">
        <v>107</v>
      </c>
      <c r="E12" s="71">
        <f>E14-(E14*20%)</f>
        <v>7623.2</v>
      </c>
      <c r="F12" s="80">
        <v>1315.0999999999995</v>
      </c>
      <c r="G12" s="71">
        <v>2592.0000000000009</v>
      </c>
      <c r="H12" s="71">
        <v>3868.9000000000005</v>
      </c>
      <c r="I12" s="71">
        <v>5145.8</v>
      </c>
      <c r="J12" s="71">
        <v>6422.7</v>
      </c>
      <c r="K12" s="71">
        <v>7699.5999999999995</v>
      </c>
      <c r="L12" s="71">
        <v>8976.5</v>
      </c>
    </row>
    <row r="13" spans="1:12" ht="15" thickTop="1" x14ac:dyDescent="0.3">
      <c r="A13"/>
      <c r="D13" s="73" t="s">
        <v>108</v>
      </c>
      <c r="E13" s="71">
        <f>E14-(E14*10%)</f>
        <v>8576.1</v>
      </c>
      <c r="F13" s="80">
        <v>362.19999999999891</v>
      </c>
      <c r="G13" s="71">
        <v>1639.1000000000004</v>
      </c>
      <c r="H13" s="71">
        <v>2916</v>
      </c>
      <c r="I13" s="71">
        <v>4192.8999999999996</v>
      </c>
      <c r="J13" s="71">
        <v>5469.7999999999993</v>
      </c>
      <c r="K13" s="71">
        <v>6746.6999999999989</v>
      </c>
      <c r="L13" s="71">
        <v>8023.6</v>
      </c>
    </row>
    <row r="14" spans="1:12" x14ac:dyDescent="0.3">
      <c r="D14" t="s">
        <v>109</v>
      </c>
      <c r="E14" s="71">
        <v>9529</v>
      </c>
      <c r="F14" s="80">
        <v>-590.70000000000073</v>
      </c>
      <c r="G14" s="71">
        <v>686.20000000000073</v>
      </c>
      <c r="H14" s="71">
        <v>1963.1000000000004</v>
      </c>
      <c r="I14" s="71">
        <v>3240</v>
      </c>
      <c r="J14" s="71">
        <v>4516.8999999999996</v>
      </c>
      <c r="K14" s="71">
        <v>5793.7999999999993</v>
      </c>
      <c r="L14" s="71">
        <v>7070.7000000000007</v>
      </c>
    </row>
    <row r="15" spans="1:12" x14ac:dyDescent="0.3">
      <c r="D15" s="73" t="s">
        <v>110</v>
      </c>
      <c r="E15" s="71">
        <f>E14+(E14*10%)</f>
        <v>10481.9</v>
      </c>
      <c r="F15" s="80">
        <v>-1543.6000000000004</v>
      </c>
      <c r="G15" s="71">
        <v>-266.69999999999891</v>
      </c>
      <c r="H15" s="71">
        <v>1010.2000000000007</v>
      </c>
      <c r="I15" s="71">
        <v>2287.1000000000004</v>
      </c>
      <c r="J15" s="71">
        <v>3564</v>
      </c>
      <c r="K15" s="71">
        <v>4840.8999999999996</v>
      </c>
      <c r="L15" s="71">
        <v>6117.8000000000011</v>
      </c>
    </row>
    <row r="16" spans="1:12" x14ac:dyDescent="0.3">
      <c r="D16" s="73" t="s">
        <v>111</v>
      </c>
      <c r="E16" s="71">
        <f>E14+(E14*20%)</f>
        <v>11434.8</v>
      </c>
      <c r="F16" s="80">
        <v>-2496.5</v>
      </c>
      <c r="G16" s="71">
        <v>-1219.5999999999985</v>
      </c>
      <c r="H16" s="71">
        <v>57.300000000001091</v>
      </c>
      <c r="I16" s="71">
        <v>1334.2000000000007</v>
      </c>
      <c r="J16" s="71">
        <v>2611.1000000000004</v>
      </c>
      <c r="K16" s="71">
        <v>3888</v>
      </c>
      <c r="L16" s="71">
        <v>5164.9000000000015</v>
      </c>
    </row>
    <row r="17" spans="1:12" x14ac:dyDescent="0.3">
      <c r="D17" s="73" t="s">
        <v>112</v>
      </c>
      <c r="E17" s="71">
        <f>E14+(E14*30%)</f>
        <v>12387.7</v>
      </c>
      <c r="F17" s="80">
        <v>-3449.4000000000015</v>
      </c>
      <c r="G17" s="71">
        <v>-2172.5</v>
      </c>
      <c r="H17" s="71">
        <v>-895.60000000000036</v>
      </c>
      <c r="I17" s="71">
        <v>381.29999999999927</v>
      </c>
      <c r="J17" s="71">
        <v>1658.1999999999989</v>
      </c>
      <c r="K17" s="71">
        <v>2935.0999999999985</v>
      </c>
      <c r="L17" s="71">
        <v>4212</v>
      </c>
    </row>
    <row r="18" spans="1:12" x14ac:dyDescent="0.3">
      <c r="D18" s="73"/>
      <c r="E18" s="71"/>
      <c r="F18" s="71"/>
      <c r="G18" s="71"/>
      <c r="H18" s="71"/>
      <c r="I18" s="71"/>
      <c r="J18" s="71"/>
      <c r="K18" s="71"/>
      <c r="L18" s="71"/>
    </row>
    <row r="19" spans="1:12" x14ac:dyDescent="0.3">
      <c r="A19" s="72" t="s">
        <v>197</v>
      </c>
    </row>
    <row r="20" spans="1:12" x14ac:dyDescent="0.3">
      <c r="A20" s="72" t="s">
        <v>198</v>
      </c>
      <c r="E20" s="71"/>
    </row>
    <row r="21" spans="1:12" x14ac:dyDescent="0.3">
      <c r="E21" s="71"/>
    </row>
    <row r="22" spans="1:12" x14ac:dyDescent="0.3">
      <c r="A22" t="s">
        <v>128</v>
      </c>
      <c r="E22" s="71"/>
    </row>
    <row r="24" spans="1:12" x14ac:dyDescent="0.3">
      <c r="F24" s="73" t="s">
        <v>7</v>
      </c>
    </row>
    <row r="25" spans="1:12" ht="10.8" customHeight="1" x14ac:dyDescent="0.3">
      <c r="A25" s="87" t="s">
        <v>35</v>
      </c>
      <c r="F25" s="73" t="s">
        <v>106</v>
      </c>
      <c r="G25" s="73" t="s">
        <v>107</v>
      </c>
      <c r="H25" s="73" t="s">
        <v>108</v>
      </c>
      <c r="I25" t="s">
        <v>109</v>
      </c>
      <c r="J25" s="73" t="s">
        <v>110</v>
      </c>
      <c r="K25" s="73" t="s">
        <v>111</v>
      </c>
      <c r="L25" s="73" t="s">
        <v>112</v>
      </c>
    </row>
    <row r="26" spans="1:12" x14ac:dyDescent="0.3">
      <c r="A26" t="s">
        <v>113</v>
      </c>
      <c r="B26" s="71">
        <f>'3 Year Cash Flow Forecast'!N55</f>
        <v>11667.94054</v>
      </c>
      <c r="E26" s="75">
        <f>B28</f>
        <v>-2249.8894600000003</v>
      </c>
      <c r="F26" s="76">
        <f>I26-(I26*30%)</f>
        <v>8167.6</v>
      </c>
      <c r="G26" s="76">
        <f>I26-(I26*20%)</f>
        <v>9334.4</v>
      </c>
      <c r="H26" s="76">
        <f>I26-(I26*10%)</f>
        <v>10501.2</v>
      </c>
      <c r="I26" s="76">
        <v>11668</v>
      </c>
      <c r="J26" s="76">
        <f>I26+(I26*10%)</f>
        <v>12834.8</v>
      </c>
      <c r="K26" s="76">
        <f>I26+(I26*20%)</f>
        <v>14001.6</v>
      </c>
      <c r="L26" s="76">
        <f>I26+(I26*30%)</f>
        <v>15168.4</v>
      </c>
    </row>
    <row r="27" spans="1:12" x14ac:dyDescent="0.3">
      <c r="A27" t="s">
        <v>114</v>
      </c>
      <c r="B27" s="71">
        <f>'3 Year Cash Flow Forecast'!N71</f>
        <v>13917.83</v>
      </c>
      <c r="C27" s="77" t="s">
        <v>14</v>
      </c>
      <c r="D27" s="73" t="s">
        <v>106</v>
      </c>
      <c r="E27" s="71">
        <f>E30-(E30*30%)</f>
        <v>9742.6</v>
      </c>
      <c r="F27" s="78">
        <f t="dataTable" ref="F27:L33" dt2D="1" dtr="1" r1="B26" r2="B27"/>
        <v>-1575</v>
      </c>
      <c r="G27" s="71">
        <v>-408.20000000000073</v>
      </c>
      <c r="H27" s="71">
        <v>758.60000000000036</v>
      </c>
      <c r="I27" s="71">
        <v>1925.3999999999996</v>
      </c>
      <c r="J27" s="71">
        <v>3092.1999999999989</v>
      </c>
      <c r="K27" s="71">
        <v>4259</v>
      </c>
      <c r="L27" s="71">
        <v>5425.7999999999993</v>
      </c>
    </row>
    <row r="28" spans="1:12" ht="15" thickBot="1" x14ac:dyDescent="0.35">
      <c r="A28" t="s">
        <v>115</v>
      </c>
      <c r="B28" s="79">
        <f>B26-B27</f>
        <v>-2249.8894600000003</v>
      </c>
      <c r="D28" s="73" t="s">
        <v>107</v>
      </c>
      <c r="E28" s="71">
        <f>E30-(E30*20%)</f>
        <v>11134.4</v>
      </c>
      <c r="F28" s="80">
        <v>-2966.7999999999993</v>
      </c>
      <c r="G28" s="71">
        <v>-1800</v>
      </c>
      <c r="H28" s="71">
        <v>-633.19999999999891</v>
      </c>
      <c r="I28" s="71">
        <v>533.60000000000036</v>
      </c>
      <c r="J28" s="71">
        <v>1700.3999999999996</v>
      </c>
      <c r="K28" s="71">
        <v>2867.2000000000007</v>
      </c>
      <c r="L28" s="71">
        <v>4034</v>
      </c>
    </row>
    <row r="29" spans="1:12" ht="15" thickTop="1" x14ac:dyDescent="0.3">
      <c r="A29"/>
      <c r="D29" s="73" t="s">
        <v>108</v>
      </c>
      <c r="E29" s="71">
        <f>E30-(E30*10%)</f>
        <v>12526.2</v>
      </c>
      <c r="F29" s="80">
        <v>-4358.6000000000004</v>
      </c>
      <c r="G29" s="71">
        <v>-3191.8000000000011</v>
      </c>
      <c r="H29" s="71">
        <v>-2025</v>
      </c>
      <c r="I29" s="71">
        <v>-858.20000000000073</v>
      </c>
      <c r="J29" s="71">
        <v>308.59999999999854</v>
      </c>
      <c r="K29" s="71">
        <v>1475.3999999999996</v>
      </c>
      <c r="L29" s="71">
        <v>2642.1999999999989</v>
      </c>
    </row>
    <row r="30" spans="1:12" x14ac:dyDescent="0.3">
      <c r="D30" t="s">
        <v>109</v>
      </c>
      <c r="E30" s="71">
        <v>13918</v>
      </c>
      <c r="F30" s="80">
        <v>-5750.4</v>
      </c>
      <c r="G30" s="71">
        <v>-4583.6000000000004</v>
      </c>
      <c r="H30" s="71">
        <v>-3416.7999999999993</v>
      </c>
      <c r="I30" s="71">
        <v>-2250</v>
      </c>
      <c r="J30" s="71">
        <v>-1083.2000000000007</v>
      </c>
      <c r="K30" s="71">
        <v>83.600000000000364</v>
      </c>
      <c r="L30" s="71">
        <v>1250.3999999999996</v>
      </c>
    </row>
    <row r="31" spans="1:12" x14ac:dyDescent="0.3">
      <c r="D31" s="73" t="s">
        <v>110</v>
      </c>
      <c r="E31" s="71">
        <f>E30+(E30*10%)</f>
        <v>15309.8</v>
      </c>
      <c r="F31" s="80">
        <v>-7142.1999999999989</v>
      </c>
      <c r="G31" s="71">
        <v>-5975.4</v>
      </c>
      <c r="H31" s="71">
        <v>-4808.5999999999985</v>
      </c>
      <c r="I31" s="71">
        <v>-3641.7999999999993</v>
      </c>
      <c r="J31" s="71">
        <v>-2475</v>
      </c>
      <c r="K31" s="71">
        <v>-1308.1999999999989</v>
      </c>
      <c r="L31" s="71">
        <v>-141.39999999999964</v>
      </c>
    </row>
    <row r="32" spans="1:12" x14ac:dyDescent="0.3">
      <c r="D32" s="73" t="s">
        <v>111</v>
      </c>
      <c r="E32" s="71">
        <f>E30+(E30*20%)</f>
        <v>16701.599999999999</v>
      </c>
      <c r="F32" s="80">
        <v>-8533.9999999999982</v>
      </c>
      <c r="G32" s="71">
        <v>-7367.1999999999989</v>
      </c>
      <c r="H32" s="71">
        <v>-6200.3999999999978</v>
      </c>
      <c r="I32" s="71">
        <v>-5033.5999999999985</v>
      </c>
      <c r="J32" s="71">
        <v>-3866.7999999999993</v>
      </c>
      <c r="K32" s="71">
        <v>-2699.9999999999982</v>
      </c>
      <c r="L32" s="71">
        <v>-1533.1999999999989</v>
      </c>
    </row>
    <row r="33" spans="1:12" x14ac:dyDescent="0.3">
      <c r="D33" s="73" t="s">
        <v>112</v>
      </c>
      <c r="E33" s="71">
        <f>E30+(E30*30%)</f>
        <v>18093.400000000001</v>
      </c>
      <c r="F33" s="80">
        <v>-9925.8000000000011</v>
      </c>
      <c r="G33" s="71">
        <v>-8759.0000000000018</v>
      </c>
      <c r="H33" s="71">
        <v>-7592.2000000000007</v>
      </c>
      <c r="I33" s="71">
        <v>-6425.4000000000015</v>
      </c>
      <c r="J33" s="71">
        <v>-5258.6000000000022</v>
      </c>
      <c r="K33" s="71">
        <v>-4091.8000000000011</v>
      </c>
      <c r="L33" s="71">
        <v>-2925.0000000000018</v>
      </c>
    </row>
    <row r="35" spans="1:12" x14ac:dyDescent="0.3">
      <c r="A35" s="72" t="s">
        <v>195</v>
      </c>
    </row>
    <row r="37" spans="1:12" x14ac:dyDescent="0.3">
      <c r="F37" t="s">
        <v>116</v>
      </c>
    </row>
    <row r="38" spans="1:12" x14ac:dyDescent="0.3">
      <c r="A38" s="87" t="s">
        <v>35</v>
      </c>
      <c r="F38" s="73" t="s">
        <v>130</v>
      </c>
      <c r="G38" s="73" t="s">
        <v>129</v>
      </c>
      <c r="H38" t="s">
        <v>109</v>
      </c>
      <c r="I38" s="73" t="s">
        <v>131</v>
      </c>
      <c r="J38" s="73" t="s">
        <v>132</v>
      </c>
    </row>
    <row r="39" spans="1:12" x14ac:dyDescent="0.3">
      <c r="A39" t="s">
        <v>116</v>
      </c>
      <c r="B39" s="81">
        <v>160</v>
      </c>
      <c r="E39" s="75">
        <f>B45</f>
        <v>1221.8476712328768</v>
      </c>
      <c r="F39" s="82">
        <v>136</v>
      </c>
      <c r="G39" s="82">
        <v>148</v>
      </c>
      <c r="H39" s="82">
        <v>160</v>
      </c>
      <c r="I39" s="82">
        <v>172</v>
      </c>
      <c r="J39" s="82">
        <v>184</v>
      </c>
    </row>
    <row r="40" spans="1:12" x14ac:dyDescent="0.3">
      <c r="A40" t="s">
        <v>134</v>
      </c>
      <c r="B40" s="84">
        <v>10.9</v>
      </c>
      <c r="D40" s="83" t="s">
        <v>133</v>
      </c>
      <c r="E40" s="71">
        <v>9</v>
      </c>
      <c r="F40" s="78">
        <f t="dataTable" ref="F40:J46" dt2D="1" dtr="1" r1="B39" r2="B40"/>
        <v>780.17052054794522</v>
      </c>
      <c r="G40" s="71">
        <v>849.009095890411</v>
      </c>
      <c r="H40" s="71">
        <v>917.84767123287679</v>
      </c>
      <c r="I40" s="71">
        <v>986.68624657534258</v>
      </c>
      <c r="J40" s="71">
        <v>1055.5248219178084</v>
      </c>
    </row>
    <row r="41" spans="1:12" x14ac:dyDescent="0.3">
      <c r="A41" t="s">
        <v>117</v>
      </c>
      <c r="B41" s="84">
        <f>B11/365/8</f>
        <v>3.2634520547945201</v>
      </c>
      <c r="D41" s="83" t="s">
        <v>118</v>
      </c>
      <c r="E41" s="71">
        <v>10</v>
      </c>
      <c r="F41" s="80">
        <v>916.17052054794522</v>
      </c>
      <c r="G41" s="71">
        <v>997.009095890411</v>
      </c>
      <c r="H41" s="71">
        <v>1077.8476712328768</v>
      </c>
      <c r="I41" s="71">
        <v>1158.6862465753425</v>
      </c>
      <c r="J41" s="71">
        <v>1239.5248219178084</v>
      </c>
    </row>
    <row r="42" spans="1:12" x14ac:dyDescent="0.3">
      <c r="A42"/>
      <c r="D42" s="83" t="s">
        <v>119</v>
      </c>
      <c r="E42" s="86">
        <v>10.9</v>
      </c>
      <c r="F42" s="71">
        <v>1038.5705205479453</v>
      </c>
      <c r="G42" s="71">
        <v>1130.2090958904109</v>
      </c>
      <c r="H42" s="71">
        <v>1221.8476712328768</v>
      </c>
      <c r="I42" s="71">
        <v>1313.4862465753426</v>
      </c>
      <c r="J42" s="71">
        <v>1405.1248219178085</v>
      </c>
    </row>
    <row r="43" spans="1:12" x14ac:dyDescent="0.3">
      <c r="A43" t="s">
        <v>120</v>
      </c>
      <c r="B43" s="71">
        <f>B39*B40</f>
        <v>1744</v>
      </c>
      <c r="E43" s="85">
        <v>12</v>
      </c>
      <c r="F43" s="71">
        <v>1188.1705205479452</v>
      </c>
      <c r="G43" s="71">
        <v>1293.0090958904111</v>
      </c>
      <c r="H43" s="71">
        <v>1397.8476712328768</v>
      </c>
      <c r="I43" s="71">
        <v>1502.6862465753425</v>
      </c>
      <c r="J43" s="71">
        <v>1607.5248219178084</v>
      </c>
    </row>
    <row r="44" spans="1:12" x14ac:dyDescent="0.3">
      <c r="A44" t="s">
        <v>121</v>
      </c>
      <c r="B44" s="71">
        <f>B39*B41</f>
        <v>522.15232876712321</v>
      </c>
      <c r="E44" s="85">
        <v>14</v>
      </c>
      <c r="F44" s="71">
        <v>1460.1705205479452</v>
      </c>
      <c r="G44" s="71">
        <v>1589.0090958904111</v>
      </c>
      <c r="H44" s="71">
        <v>1717.8476712328768</v>
      </c>
      <c r="I44" s="71">
        <v>1846.6862465753425</v>
      </c>
      <c r="J44" s="71">
        <v>1975.5248219178084</v>
      </c>
    </row>
    <row r="45" spans="1:12" ht="15" thickBot="1" x14ac:dyDescent="0.35">
      <c r="A45" t="s">
        <v>122</v>
      </c>
      <c r="B45" s="79">
        <f>B43-B44</f>
        <v>1221.8476712328768</v>
      </c>
      <c r="E45" s="85">
        <v>16</v>
      </c>
      <c r="F45" s="71">
        <v>1732.1705205479452</v>
      </c>
      <c r="G45" s="71">
        <v>1885.0090958904111</v>
      </c>
      <c r="H45" s="71">
        <v>2037.8476712328768</v>
      </c>
      <c r="I45" s="71">
        <v>2190.6862465753425</v>
      </c>
      <c r="J45" s="71">
        <v>2343.5248219178084</v>
      </c>
    </row>
    <row r="46" spans="1:12" ht="15" thickTop="1" x14ac:dyDescent="0.3">
      <c r="E46" s="85">
        <v>18</v>
      </c>
      <c r="F46" s="71">
        <v>2004.1705205479452</v>
      </c>
      <c r="G46" s="71">
        <v>2181.0090958904111</v>
      </c>
      <c r="H46" s="71">
        <v>2357.8476712328766</v>
      </c>
      <c r="I46" s="71">
        <v>2534.6862465753425</v>
      </c>
      <c r="J46" s="71">
        <v>2711.5248219178084</v>
      </c>
    </row>
    <row r="47" spans="1:12" x14ac:dyDescent="0.3">
      <c r="B47" s="81"/>
      <c r="E47" s="71"/>
    </row>
    <row r="48" spans="1:12" x14ac:dyDescent="0.3">
      <c r="A48" s="72" t="s">
        <v>194</v>
      </c>
      <c r="E48" s="71"/>
    </row>
    <row r="49" spans="1:10" x14ac:dyDescent="0.3">
      <c r="E49" s="71"/>
    </row>
    <row r="50" spans="1:10" x14ac:dyDescent="0.3">
      <c r="A50" s="87" t="s">
        <v>35</v>
      </c>
      <c r="E50" s="71"/>
      <c r="F50" t="s">
        <v>123</v>
      </c>
    </row>
    <row r="51" spans="1:10" x14ac:dyDescent="0.3">
      <c r="A51" t="s">
        <v>124</v>
      </c>
      <c r="B51" s="81">
        <v>9</v>
      </c>
      <c r="E51" s="75">
        <f>B57</f>
        <v>740.25</v>
      </c>
      <c r="F51" s="82">
        <v>8</v>
      </c>
      <c r="G51" s="82">
        <v>9</v>
      </c>
      <c r="H51" s="82">
        <v>10</v>
      </c>
      <c r="I51" s="82">
        <f>H51+(H51*10%)</f>
        <v>11</v>
      </c>
      <c r="J51" s="82">
        <f>H51+(H51*20%)</f>
        <v>12</v>
      </c>
    </row>
    <row r="52" spans="1:10" x14ac:dyDescent="0.3">
      <c r="A52" t="s">
        <v>125</v>
      </c>
      <c r="B52" s="71">
        <f>'Pop-up-Pubs'!O4/9</f>
        <v>235</v>
      </c>
      <c r="D52" s="83" t="s">
        <v>7</v>
      </c>
      <c r="E52" s="71">
        <v>100</v>
      </c>
      <c r="F52" s="78">
        <f t="dataTable" ref="F52:J59" dt2D="1" dtr="1" r1="B51" r2="B52"/>
        <v>-422</v>
      </c>
      <c r="G52" s="71">
        <v>-474.75</v>
      </c>
      <c r="H52" s="71">
        <v>-527.5</v>
      </c>
      <c r="I52" s="71">
        <v>-580.25</v>
      </c>
      <c r="J52" s="71">
        <v>-633</v>
      </c>
    </row>
    <row r="53" spans="1:10" x14ac:dyDescent="0.3">
      <c r="A53" t="s">
        <v>126</v>
      </c>
      <c r="B53" s="71">
        <f>'Pop-up-Pubs'!O5/9</f>
        <v>152.75</v>
      </c>
      <c r="D53" s="83" t="s">
        <v>127</v>
      </c>
      <c r="E53" s="71">
        <v>125</v>
      </c>
      <c r="F53" s="80">
        <v>-222</v>
      </c>
      <c r="G53" s="71">
        <v>-249.75</v>
      </c>
      <c r="H53" s="71">
        <v>-277.5</v>
      </c>
      <c r="I53" s="71">
        <v>-305.25</v>
      </c>
      <c r="J53" s="71">
        <v>-333</v>
      </c>
    </row>
    <row r="54" spans="1:10" x14ac:dyDescent="0.3">
      <c r="A54"/>
      <c r="E54" s="85">
        <v>150</v>
      </c>
      <c r="F54" s="71">
        <v>-22</v>
      </c>
      <c r="G54" s="71">
        <v>-24.75</v>
      </c>
      <c r="H54" s="71">
        <v>-27.5</v>
      </c>
      <c r="I54" s="71">
        <v>-30.25</v>
      </c>
      <c r="J54" s="71">
        <v>-33</v>
      </c>
    </row>
    <row r="55" spans="1:10" x14ac:dyDescent="0.3">
      <c r="A55" t="s">
        <v>120</v>
      </c>
      <c r="B55" s="71">
        <f>B51*B52</f>
        <v>2115</v>
      </c>
      <c r="E55" s="85">
        <v>200</v>
      </c>
      <c r="F55" s="71">
        <v>378</v>
      </c>
      <c r="G55" s="71">
        <v>425.25</v>
      </c>
      <c r="H55" s="71">
        <v>472.5</v>
      </c>
      <c r="I55" s="71">
        <v>519.75</v>
      </c>
      <c r="J55" s="71">
        <v>567</v>
      </c>
    </row>
    <row r="56" spans="1:10" x14ac:dyDescent="0.3">
      <c r="A56" t="s">
        <v>121</v>
      </c>
      <c r="B56" s="71">
        <f>B51*B53</f>
        <v>1374.75</v>
      </c>
      <c r="D56" s="83" t="s">
        <v>109</v>
      </c>
      <c r="E56" s="85">
        <v>235</v>
      </c>
      <c r="F56" s="71">
        <v>658</v>
      </c>
      <c r="G56" s="71">
        <v>740.25</v>
      </c>
      <c r="H56" s="71">
        <v>822.5</v>
      </c>
      <c r="I56" s="71">
        <v>904.75</v>
      </c>
      <c r="J56" s="71">
        <v>987</v>
      </c>
    </row>
    <row r="57" spans="1:10" ht="15" thickBot="1" x14ac:dyDescent="0.35">
      <c r="A57" t="s">
        <v>122</v>
      </c>
      <c r="B57" s="79">
        <f>B55-B56</f>
        <v>740.25</v>
      </c>
      <c r="E57" s="85">
        <v>250</v>
      </c>
      <c r="F57" s="71">
        <v>778</v>
      </c>
      <c r="G57" s="71">
        <v>875.25</v>
      </c>
      <c r="H57" s="71">
        <v>972.5</v>
      </c>
      <c r="I57" s="71">
        <v>1069.75</v>
      </c>
      <c r="J57" s="71">
        <v>1167</v>
      </c>
    </row>
    <row r="58" spans="1:10" ht="15" thickTop="1" x14ac:dyDescent="0.3">
      <c r="E58" s="85">
        <v>300</v>
      </c>
      <c r="F58" s="71">
        <v>1178</v>
      </c>
      <c r="G58" s="71">
        <v>1325.25</v>
      </c>
      <c r="H58" s="71">
        <v>1472.5</v>
      </c>
      <c r="I58" s="71">
        <v>1619.75</v>
      </c>
      <c r="J58" s="71">
        <v>1767</v>
      </c>
    </row>
    <row r="59" spans="1:10" x14ac:dyDescent="0.3">
      <c r="E59" s="85">
        <v>400</v>
      </c>
      <c r="F59" s="71">
        <v>1978</v>
      </c>
      <c r="G59" s="71">
        <v>2225.25</v>
      </c>
      <c r="H59" s="71">
        <v>2472.5</v>
      </c>
      <c r="I59" s="71">
        <v>2719.75</v>
      </c>
      <c r="J59" s="71">
        <v>2967</v>
      </c>
    </row>
    <row r="60" spans="1:10" x14ac:dyDescent="0.3">
      <c r="E60" s="71"/>
    </row>
    <row r="62" spans="1:10" x14ac:dyDescent="0.3">
      <c r="A62" s="72" t="s">
        <v>192</v>
      </c>
    </row>
    <row r="63" spans="1:10" x14ac:dyDescent="0.3">
      <c r="A63" s="72" t="s">
        <v>193</v>
      </c>
    </row>
    <row r="65" spans="1:12" x14ac:dyDescent="0.3">
      <c r="A65" s="87" t="s">
        <v>35</v>
      </c>
      <c r="F65" s="73" t="s">
        <v>7</v>
      </c>
    </row>
    <row r="66" spans="1:12" x14ac:dyDescent="0.3">
      <c r="A66" t="s">
        <v>113</v>
      </c>
      <c r="B66" s="71">
        <f>Events!O7</f>
        <v>2000</v>
      </c>
      <c r="F66" s="73" t="s">
        <v>106</v>
      </c>
      <c r="G66" s="73" t="s">
        <v>107</v>
      </c>
      <c r="H66" s="73" t="s">
        <v>108</v>
      </c>
      <c r="I66" t="s">
        <v>109</v>
      </c>
      <c r="J66" s="73" t="s">
        <v>110</v>
      </c>
      <c r="K66" s="73" t="s">
        <v>111</v>
      </c>
      <c r="L66" s="73" t="s">
        <v>112</v>
      </c>
    </row>
    <row r="67" spans="1:12" x14ac:dyDescent="0.3">
      <c r="A67" t="s">
        <v>114</v>
      </c>
      <c r="B67" s="71">
        <f>Events!O20</f>
        <v>1300</v>
      </c>
      <c r="E67" s="75">
        <f>B68</f>
        <v>700</v>
      </c>
      <c r="F67" s="76">
        <f>I67-(I67*30%)</f>
        <v>1400</v>
      </c>
      <c r="G67" s="76">
        <f>I67-(I67*20%)</f>
        <v>1600</v>
      </c>
      <c r="H67" s="76">
        <f>I67-(I67*10%)</f>
        <v>1800</v>
      </c>
      <c r="I67" s="76">
        <v>2000</v>
      </c>
      <c r="J67" s="76">
        <f>I67+(I67*10%)</f>
        <v>2200</v>
      </c>
      <c r="K67" s="76">
        <f>I67+(I67*20%)</f>
        <v>2400</v>
      </c>
      <c r="L67" s="76">
        <f>I67+(I67*30%)</f>
        <v>2600</v>
      </c>
    </row>
    <row r="68" spans="1:12" ht="15" thickBot="1" x14ac:dyDescent="0.35">
      <c r="A68" t="s">
        <v>115</v>
      </c>
      <c r="B68" s="79">
        <f t="shared" ref="B68" si="0">B66-B67</f>
        <v>700</v>
      </c>
      <c r="C68" s="77" t="s">
        <v>14</v>
      </c>
      <c r="D68" s="73" t="s">
        <v>106</v>
      </c>
      <c r="E68" s="71">
        <f>E71-(E71*30%)</f>
        <v>910</v>
      </c>
      <c r="F68" s="78">
        <f t="dataTable" ref="F68:L74" dt2D="1" dtr="1" r1="B66" r2="B67"/>
        <v>490</v>
      </c>
      <c r="G68" s="71">
        <v>690</v>
      </c>
      <c r="H68" s="71">
        <v>890</v>
      </c>
      <c r="I68" s="71">
        <v>1090</v>
      </c>
      <c r="J68" s="71">
        <v>1290</v>
      </c>
      <c r="K68" s="71">
        <v>1490</v>
      </c>
      <c r="L68" s="71">
        <v>1690</v>
      </c>
    </row>
    <row r="69" spans="1:12" ht="15" thickTop="1" x14ac:dyDescent="0.3">
      <c r="A69" s="74"/>
      <c r="D69" s="73" t="s">
        <v>107</v>
      </c>
      <c r="E69" s="71">
        <f>E71-(E71*20%)</f>
        <v>1040</v>
      </c>
      <c r="F69" s="80">
        <v>360</v>
      </c>
      <c r="G69" s="71">
        <v>560</v>
      </c>
      <c r="H69" s="71">
        <v>760</v>
      </c>
      <c r="I69" s="71">
        <v>960</v>
      </c>
      <c r="J69" s="71">
        <v>1160</v>
      </c>
      <c r="K69" s="71">
        <v>1360</v>
      </c>
      <c r="L69" s="71">
        <v>1560</v>
      </c>
    </row>
    <row r="70" spans="1:12" x14ac:dyDescent="0.3">
      <c r="D70" s="73" t="s">
        <v>108</v>
      </c>
      <c r="E70" s="71">
        <f>E71-(E71*10%)</f>
        <v>1170</v>
      </c>
      <c r="F70" s="80">
        <v>230</v>
      </c>
      <c r="G70" s="71">
        <v>430</v>
      </c>
      <c r="H70" s="71">
        <v>630</v>
      </c>
      <c r="I70" s="71">
        <v>830</v>
      </c>
      <c r="J70" s="71">
        <v>1030</v>
      </c>
      <c r="K70" s="71">
        <v>1230</v>
      </c>
      <c r="L70" s="71">
        <v>1430</v>
      </c>
    </row>
    <row r="71" spans="1:12" x14ac:dyDescent="0.3">
      <c r="D71" t="s">
        <v>109</v>
      </c>
      <c r="E71" s="71">
        <v>1300</v>
      </c>
      <c r="F71" s="80">
        <v>100</v>
      </c>
      <c r="G71" s="71">
        <v>300</v>
      </c>
      <c r="H71" s="71">
        <v>500</v>
      </c>
      <c r="I71" s="71">
        <v>700</v>
      </c>
      <c r="J71" s="71">
        <v>900</v>
      </c>
      <c r="K71" s="71">
        <v>1100</v>
      </c>
      <c r="L71" s="71">
        <v>1300</v>
      </c>
    </row>
    <row r="72" spans="1:12" x14ac:dyDescent="0.3">
      <c r="D72" s="73" t="s">
        <v>110</v>
      </c>
      <c r="E72" s="71">
        <f>E71+(E71*10%)</f>
        <v>1430</v>
      </c>
      <c r="F72" s="80">
        <v>-30</v>
      </c>
      <c r="G72" s="71">
        <v>170</v>
      </c>
      <c r="H72" s="71">
        <v>370</v>
      </c>
      <c r="I72" s="71">
        <v>570</v>
      </c>
      <c r="J72" s="71">
        <v>770</v>
      </c>
      <c r="K72" s="71">
        <v>970</v>
      </c>
      <c r="L72" s="71">
        <v>1170</v>
      </c>
    </row>
    <row r="73" spans="1:12" x14ac:dyDescent="0.3">
      <c r="D73" s="73" t="s">
        <v>111</v>
      </c>
      <c r="E73" s="71">
        <f>E71+(E71*20%)</f>
        <v>1560</v>
      </c>
      <c r="F73" s="80">
        <v>-160</v>
      </c>
      <c r="G73" s="71">
        <v>40</v>
      </c>
      <c r="H73" s="71">
        <v>240</v>
      </c>
      <c r="I73" s="71">
        <v>440</v>
      </c>
      <c r="J73" s="71">
        <v>640</v>
      </c>
      <c r="K73" s="71">
        <v>840</v>
      </c>
      <c r="L73" s="71">
        <v>1040</v>
      </c>
    </row>
    <row r="74" spans="1:12" x14ac:dyDescent="0.3">
      <c r="D74" s="73" t="s">
        <v>112</v>
      </c>
      <c r="E74" s="71">
        <f>E71+(E71*30%)</f>
        <v>1690</v>
      </c>
      <c r="F74" s="80">
        <v>-290</v>
      </c>
      <c r="G74" s="71">
        <v>-90</v>
      </c>
      <c r="H74" s="71">
        <v>110</v>
      </c>
      <c r="I74" s="71">
        <v>310</v>
      </c>
      <c r="J74" s="71">
        <v>510</v>
      </c>
      <c r="K74" s="71">
        <v>710</v>
      </c>
      <c r="L74" s="71">
        <v>910</v>
      </c>
    </row>
  </sheetData>
  <pageMargins left="0.7" right="0.7" top="0.75" bottom="0.75" header="0.3" footer="0.3"/>
  <pageSetup paperSize="9" scale="99" orientation="landscape" horizontalDpi="360" verticalDpi="360" r:id="rId1"/>
  <rowBreaks count="1" manualBreakCount="1">
    <brk id="47" max="16383" man="1"/>
  </rowBreaks>
  <ignoredErrors>
    <ignoredError sqref="F38:J38 F9:L9 D11:D17 F25:L25 F66:L66 D68:D74"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Intro</vt:lpstr>
      <vt:lpstr>3 Year Cash Flow Forecast</vt:lpstr>
      <vt:lpstr>Hall Rental</vt:lpstr>
      <vt:lpstr>Pop-up-Pubs</vt:lpstr>
      <vt:lpstr>Events</vt:lpstr>
      <vt:lpstr>Cleaning &amp; Maintenance</vt:lpstr>
      <vt:lpstr>Funding &amp; Capital Expenditure</vt:lpstr>
      <vt:lpstr>Assumptions</vt:lpstr>
      <vt:lpstr>What If Scenarios</vt:lpstr>
      <vt:lpstr>'3 Year Cash Flow Forecast'!Print_Area</vt:lpstr>
      <vt:lpstr>'Cleaning &amp; Maintenance'!Print_Area</vt:lpstr>
      <vt:lpstr>Events!Print_Area</vt:lpstr>
      <vt:lpstr>'Funding &amp; Capital Expenditure'!Print_Area</vt:lpstr>
      <vt:lpstr>'Hall Rental'!Print_Area</vt:lpstr>
      <vt:lpstr>'Pop-up-Pubs'!Print_Area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Hart</dc:creator>
  <cp:lastModifiedBy>Jen MacGregor</cp:lastModifiedBy>
  <cp:lastPrinted>2024-05-07T04:44:35Z</cp:lastPrinted>
  <dcterms:created xsi:type="dcterms:W3CDTF">2023-10-02T08:19:52Z</dcterms:created>
  <dcterms:modified xsi:type="dcterms:W3CDTF">2024-08-04T05:54:41Z</dcterms:modified>
</cp:coreProperties>
</file>